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9690" activeTab="0"/>
  </bookViews>
  <sheets>
    <sheet name="для программ" sheetId="1" r:id="rId1"/>
  </sheets>
  <definedNames>
    <definedName name="_xlnm._FilterDatabase" localSheetId="0" hidden="1">'для программ'!$A$11:$J$392</definedName>
    <definedName name="_xlnm.Print_Titles" localSheetId="0">'для программ'!$12:$12</definedName>
  </definedNames>
  <calcPr fullCalcOnLoad="1"/>
</workbook>
</file>

<file path=xl/sharedStrings.xml><?xml version="1.0" encoding="utf-8"?>
<sst xmlns="http://schemas.openxmlformats.org/spreadsheetml/2006/main" count="1250" uniqueCount="588">
  <si>
    <t>05</t>
  </si>
  <si>
    <t>13</t>
  </si>
  <si>
    <t>11</t>
  </si>
  <si>
    <t>Государственная регистрация актов гражданского состояния (межбюджетные трансферты)</t>
  </si>
  <si>
    <t>500</t>
  </si>
  <si>
    <t>700</t>
  </si>
  <si>
    <t>14</t>
  </si>
  <si>
    <t>ИТОГО ПО ПРОГРАММАМ</t>
  </si>
  <si>
    <t>Раздел</t>
  </si>
  <si>
    <t>Подраздел</t>
  </si>
  <si>
    <t>Целевая статья</t>
  </si>
  <si>
    <t>Вид расходов</t>
  </si>
  <si>
    <t>01</t>
  </si>
  <si>
    <t>03</t>
  </si>
  <si>
    <t>04</t>
  </si>
  <si>
    <t>09</t>
  </si>
  <si>
    <t>Текущие расходы</t>
  </si>
  <si>
    <t>Программы</t>
  </si>
  <si>
    <t>(тыс. руб.)</t>
  </si>
  <si>
    <t>Наименование показателей</t>
  </si>
  <si>
    <t>200</t>
  </si>
  <si>
    <t>600</t>
  </si>
  <si>
    <t>Муниципальная программа Шебекинского района "Развитие информационного общества в Шебекинском районе на 2014-2020 годы"</t>
  </si>
  <si>
    <t>Подпрограмма "Развитие информационного общества" муниципальной программы "Развитие информационного общества в Шебекинском районе на 2014-2020 годы"</t>
  </si>
  <si>
    <t>100</t>
  </si>
  <si>
    <t>800</t>
  </si>
  <si>
    <t>07</t>
  </si>
  <si>
    <t>02</t>
  </si>
  <si>
    <t>06</t>
  </si>
  <si>
    <t>Реализация функций органов местного самоуправления Шебекинского района</t>
  </si>
  <si>
    <t>Иные непрограммные мероприятия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</si>
  <si>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фондами)</t>
  </si>
  <si>
    <t>99 9 00 00190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</si>
  <si>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</si>
  <si>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 (иные бюджетные ассигнования)</t>
  </si>
  <si>
    <t>Обеспечение функций органов местного самоуправления (иные бюджетные ассигнования)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</si>
  <si>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</si>
  <si>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99 9 00 00210</t>
  </si>
  <si>
    <t>Расходы на выплаты по оплате труда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</si>
  <si>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99 9 00 00710</t>
  </si>
  <si>
    <t>Реализация мероприятий по землеустройству и землепользованию (закупка товаров, работ, услуг для государственных (муниципальных) нужд)</t>
  </si>
  <si>
    <t>99 9 00 20460</t>
  </si>
  <si>
    <t>Резервный фонд администрации  района (иные бюджетные ассигнования)</t>
  </si>
  <si>
    <t>99 9 00 20560</t>
  </si>
  <si>
    <t>Процентные платежи по муниципальному долгу Шебекинского района (обслуживание государственного (муниципального) долга)</t>
  </si>
  <si>
    <t>99 9 00 27880</t>
  </si>
  <si>
    <t>99 9 00 51180</t>
  </si>
  <si>
    <t>99 9 00 59300</t>
  </si>
  <si>
    <t>Дотация на выравнивание бюджетной обеспеченности сельских и городского округов (за счет субсидий из областного бюджета)</t>
  </si>
  <si>
    <t>99 9 00 70110</t>
  </si>
  <si>
    <t>99 9 00 71210</t>
  </si>
  <si>
    <t>99 9 00 71220</t>
  </si>
  <si>
    <t>99 9 00 71290</t>
  </si>
  <si>
    <t>99 9 00 71310</t>
  </si>
  <si>
    <t>01 1 01 25030</t>
  </si>
  <si>
    <t>Основное мероприятие "Модернизация и развитие программного и технического комплекса корпоративной сети администрации "Шебекинского района"</t>
  </si>
  <si>
    <t>12</t>
  </si>
  <si>
    <t xml:space="preserve">01 </t>
  </si>
  <si>
    <t xml:space="preserve">01 1 </t>
  </si>
  <si>
    <t>01 1 01</t>
  </si>
  <si>
    <t>Осуществление полномочий в области охраны труда (за счет субвенций из областного бюджета)</t>
  </si>
  <si>
    <t xml:space="preserve">99 9 </t>
  </si>
  <si>
    <t>Реализация мероприятий по землеустройству и землепользованию</t>
  </si>
  <si>
    <t>Обеспечение функций органов местного самоуправления</t>
  </si>
  <si>
    <t xml:space="preserve">Обеспечение функций органов местного самоуправления </t>
  </si>
  <si>
    <t xml:space="preserve">Расходы на выплаты по оплате труда членов избирательной комиссии муниципального образования </t>
  </si>
  <si>
    <t xml:space="preserve">Резервный фонд администрации  района </t>
  </si>
  <si>
    <t xml:space="preserve">Процентные платежи по муниципальному долгу Шебекинского района </t>
  </si>
  <si>
    <t xml:space="preserve">Государственная регистрация актов гражданского состояния (за счет едной субвенции из федерального бюджета) </t>
  </si>
  <si>
    <t xml:space="preserve">Создание и организация деятельности территориальных комиссий по делам несовершеннолетних и защите их прав за счет субвенций из областного бюджета) </t>
  </si>
  <si>
    <t xml:space="preserve">Организация предоставления мер по поддержке сельскохозяйственного производства (за счет субвенций из областного бюджета) </t>
  </si>
  <si>
    <t>Осуществление отдельных государственных полномочий по рассмотрению дел об административных правонарушениях (за счет субвенций из областного бюджета)</t>
  </si>
  <si>
    <t>Модернизация и развитие  программного и технического комплекса корпоративной сети администрации Шебекинского района   (закупка товаров, работ и услуг для государственных (муниципальных) нужд)</t>
  </si>
  <si>
    <t xml:space="preserve">Модернизация и развитие  программного и технического комплекса корпоративной сети администрации Шебекинского района   </t>
  </si>
  <si>
    <t>Государственная регистрация актов гражданского состояния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</si>
  <si>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регистрация актов гражданского состояния (закупка товаров, работ и услуг для государственных (муниципальных) нужд)</t>
  </si>
  <si>
    <t>Дотация на выравнивание бюджетной обеспеченности сельских и городского округов (межбюджетные трансферты)</t>
  </si>
  <si>
    <t>Осуществление полномочий в области охраны труда (расходы на выплату персоналу муниципальных органов)</t>
  </si>
  <si>
    <t>Создание и организация деятельности территориальных комиссий по делам несовершеннолетних и защите их прав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</si>
  <si>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мер по поддержке сельскохозяйственного производства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</si>
  <si>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</si>
  <si>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рассмотрению дел об административных правонарушениях (закупка товаров, работ и услуг для государственных (муниципальных) нужд )</t>
  </si>
  <si>
    <t>4</t>
  </si>
  <si>
    <t>Субвенции бюджетам сельских округов на 2016 год на осуществление полномочий по первичному воинскому учету на территориях, где отсутсвуют военные комиссариаты (за счет субвенций из федерального бюджета)</t>
  </si>
  <si>
    <t>Субвенции бюджетам сельских округов на 2016 год на осуществление полномочий по первичному воинскому учету на территориях, где отсутсвуют военные комиссариаты (межбюджетные трансферты)</t>
  </si>
  <si>
    <t>01 3</t>
  </si>
  <si>
    <t>01 3 01</t>
  </si>
  <si>
    <t>01 3 01 21020</t>
  </si>
  <si>
    <t>Подпрограмма "Развитие системы обеспечения населения информацией по вопросам осуществления местного самоуправления посредством печатных изданий"</t>
  </si>
  <si>
    <t>Основное мероприятие "Создание условий для более полного и качественного обеспечения населения справочно-аналитической информацией"</t>
  </si>
  <si>
    <t>Поддержка немоммерческих организаций</t>
  </si>
  <si>
    <t>Поддержка немоммерческих организаций (предоставление субсидий бюджетным, автономным и иным некоммерческим организациям)</t>
  </si>
  <si>
    <t xml:space="preserve">99 9 00 80120 </t>
  </si>
  <si>
    <t>Дотация на поддержку мер по обеспечению сбалансированности бюджетов поселений</t>
  </si>
  <si>
    <t>Дотация на поддержку мер по обеспечению сбалансированности бюджетов поселений (межбюджетные трансферты)</t>
  </si>
  <si>
    <t>Распределение бюджетных ассигнований по целевым статьям (муниципальным программам Шебекинского района и непрограммным направлениям деятельности), группам видов расходов, разделам, подразделам классификации расходов бюджета на 2018-2019 годы</t>
  </si>
  <si>
    <t>Сумма на 2018 год</t>
  </si>
  <si>
    <t>Сумма на 2019 год</t>
  </si>
  <si>
    <t>Основное мероприятие "Модернизация информационно-коммуникационной инфраструктуры администрации Шебекинского района</t>
  </si>
  <si>
    <t xml:space="preserve">01 1 02 </t>
  </si>
  <si>
    <t>Модернизация информационно-коммуникационной инфраструктуры администрации Шебекинского района</t>
  </si>
  <si>
    <t>01 1 02 25030</t>
  </si>
  <si>
    <t>Модернизация информационно-коммуникационной инфраструктуры администрации Шебекинского района (закупка товаров, работ и услуг для государственных (муниципальных) нужд)</t>
  </si>
  <si>
    <t>Основное мероприятие "Обеспечение информационной безопасности"</t>
  </si>
  <si>
    <t>01 1 04</t>
  </si>
  <si>
    <t>Обеспечение информационной безопасности</t>
  </si>
  <si>
    <t>01 1 04 25030</t>
  </si>
  <si>
    <t>Обеспечение информационной безопасности (закупка товаров, работ и услуг для государственных (муниципальных) нужд)</t>
  </si>
  <si>
    <t>Муниципальная программа Шебекинского района «Обеспечение безопасности жизнедеятельности населения Шебекинского района на 2015-2020 годы»</t>
  </si>
  <si>
    <t>08</t>
  </si>
  <si>
    <t xml:space="preserve">Подпрограмма «Снижение рисков и смягчение последствий чрезвычайных ситуаций природного и техногенного характера, пожарная безопасность и защита населения» </t>
  </si>
  <si>
    <t xml:space="preserve">08 1 </t>
  </si>
  <si>
    <t>Основное мероприятие «Обеспечение деятельности (оказание услуг) подведомственных учреждений»</t>
  </si>
  <si>
    <t>08 1 01</t>
  </si>
  <si>
    <t xml:space="preserve">Обеспечение деятельности (оказание услуг) подведомственных учреждений </t>
  </si>
  <si>
    <t>08 1 01 00590</t>
  </si>
  <si>
    <t>Обеспечение деятельности (оказание услуг) подведомственных учреждений                                                                                (предоставление субсидий бюджетным, автономным учреждениям и иным некоммерческим организациям)</t>
  </si>
  <si>
    <t>Основное мероприятие "Расходы на содержание добровольных пожарных команд, расположенных на территории Шебекинского района"</t>
  </si>
  <si>
    <t>08 1 03</t>
  </si>
  <si>
    <t>Расходы на содержание добровольных пожарных команд, расположенных на территории  Шебекинского района</t>
  </si>
  <si>
    <t>08 1 03 21720</t>
  </si>
  <si>
    <t>Расходы на содержание добровольных пожарных команд, расположенных на территории  Шебекинского района (предоставление субсидий бюджетным, автономным учреждениям и иным некоммерческим организациям)</t>
  </si>
  <si>
    <t>Подпрограмма «Профилактика правонарушений, борьба с преступностью и обеспечение безопасности дорожного движения»</t>
  </si>
  <si>
    <t>08 2</t>
  </si>
  <si>
    <t>Основное мероприятие  «Реализация мероприятий по безопасности дорожного движения. Внедрение аппаратно-программного комплекса «Безопасный город»</t>
  </si>
  <si>
    <t>08 2 01</t>
  </si>
  <si>
    <t>Реализация мероприятий по безопасности дорожного движения, внедрение аппаратно-программного комплекса "Безопасный город»</t>
  </si>
  <si>
    <t>08 2 01 20360</t>
  </si>
  <si>
    <t>Реализация мероприятий по безопасности дорожного движения, внедрение аппаратно-программного комплекса "Безопасный город» (закупка товаров, работ и услуг для муниципальных нужд)</t>
  </si>
  <si>
    <t>Основное мероприятие "Мероприятие"</t>
  </si>
  <si>
    <t xml:space="preserve">08 2 02 </t>
  </si>
  <si>
    <t>Мероприятие</t>
  </si>
  <si>
    <t>08 2 02 29990</t>
  </si>
  <si>
    <t>Муниципальная программа Шебекинского района «Обеспечение доступным и комфортным жильем и коммунальными услугами жителей Шебекинского района на 2014-2020 годы»</t>
  </si>
  <si>
    <t xml:space="preserve">Подпрограмма «Стимулирование развития жилищного строительства» </t>
  </si>
  <si>
    <t xml:space="preserve">09 1 </t>
  </si>
  <si>
    <t>Основное мероприятие «Обеспечение жильем молодых семей»</t>
  </si>
  <si>
    <t xml:space="preserve">09 1 01 </t>
  </si>
  <si>
    <t>10</t>
  </si>
  <si>
    <t>Реализация мероприятий по обеспечению жильем молодых семей</t>
  </si>
  <si>
    <t>09 1 01 L0200</t>
  </si>
  <si>
    <t>Реализация мероприятий по обеспечению жильем молодых семей                                                                                                (социальное обеспечение и иные выплаты населению)</t>
  </si>
  <si>
    <t>Основное мероприятие «Обеспечение жильем детей-сирот, детей оставшихся без попечения родителей, и лиц из их числа»</t>
  </si>
  <si>
    <t>09 1 02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</si>
  <si>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недвижимого имущества  муниципальной собственности)</t>
  </si>
  <si>
    <t xml:space="preserve">Подпрограмма «Создание условий для обеспечения качественными услугами жилищно-коммунального хозяйства населения Шебекинского района» </t>
  </si>
  <si>
    <t xml:space="preserve">09 2 </t>
  </si>
  <si>
    <t>Основное мероприятие «Субсидии на организацию наружного освещения населенных пунктов Шебекинского района»</t>
  </si>
  <si>
    <t xml:space="preserve">09 2 02 </t>
  </si>
  <si>
    <t>Организация наружного освещения населенных пунктов Шебекинского района</t>
  </si>
  <si>
    <t>09 2 02 L1340</t>
  </si>
  <si>
    <t>Организация наружного освещения населенных пунктов Шебекинского района (закупка товаров, работ и услуг для муниципальных нужд)</t>
  </si>
  <si>
    <t>Основное мероприятие "Субвенции на  выплату социального пособия на погребение и возмещение расходов по гарантированному перечню услуг по погребению  в рамках ст. 12 Федерального Закона от 12.01.1996 № 8-ФЗ"</t>
  </si>
  <si>
    <t>09 2 03</t>
  </si>
  <si>
    <t>Выплата социального пособия на погребение и возмещение расходов по гарантированному перечню услуг по погребению  в рамках ст. 12 Федерального Закона от 12.01.1996 № 8-ФЗ (за счет субвенции из областного бюджета)</t>
  </si>
  <si>
    <t>09 2 03 71350</t>
  </si>
  <si>
    <t>Выплата социального пособия на погребение и возмещение расходов по гарантированному перечню услуг по погребению  в рамках ст. 12 Федерального Закона от 12.01.1996 № 8-ФЗ                             (предоставление субсидий бюджетным, автономным учреждениям и иным некоммерческим организациям)</t>
  </si>
  <si>
    <t>Основное мероприятие «Обеспечение мероприятий по благоустройству»</t>
  </si>
  <si>
    <t>09 2 04</t>
  </si>
  <si>
    <t>Реализация мероприятий по благоустройству населенных пунктов Шебекинского района</t>
  </si>
  <si>
    <t>09 2 04 22150</t>
  </si>
  <si>
    <t>Реализация мероприятий по благоустройству населенных пунктов Шебекинского района                                 (предоставление субсидий бюджетным, автономным учреждениям и иным некоммерческим организациям)</t>
  </si>
  <si>
    <t xml:space="preserve">Подпрограмма «Обеспечение реализации муниципальной программы» </t>
  </si>
  <si>
    <t xml:space="preserve">09 3 </t>
  </si>
  <si>
    <t>Основное мероприятие «Обеспечение деятельности (оказание услуг) муниципальных казенных учреждений»</t>
  </si>
  <si>
    <t>09 3 01</t>
  </si>
  <si>
    <t>Расходы на обеспечение деятельности (оказание услуг) муниципальных казенных учреждений</t>
  </si>
  <si>
    <t>09 3 01 00590</t>
  </si>
  <si>
    <t>Расходы на обеспечение деятельности (оказание услуг) муниципальных казенных учреждений (расходы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</si>
  <si>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(закупка товаров, работ и услуг для муниципальных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</si>
  <si>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</si>
  <si>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Подпрограмма "Обеспечение качественными услугами водоснабжения населенных пунктов Шебекинского района и развития ШМУП "Районное коммунальное хозяйство"</t>
  </si>
  <si>
    <t>09 4</t>
  </si>
  <si>
    <t>Основное мероприятие "Расходы на обеспечение качественными услугами водоснабжения населенных пунктов Шебекинского района и развития ШМУП "Районное коммунальное хозяйство"</t>
  </si>
  <si>
    <t>09 4 01</t>
  </si>
  <si>
    <t xml:space="preserve">Реализация мероприятий в области коммунального хозяйства                 </t>
  </si>
  <si>
    <t>09 4 01 20450</t>
  </si>
  <si>
    <t>Реализация мероприятий в области коммунального хозяйства                                                                         (иные бюджетные ассигнования)</t>
  </si>
  <si>
    <t>Реализация мероприятий по землеустройству и землепользованию                                                                              (Закупка товаров, работ и услуг для муниципальных нужд)</t>
  </si>
  <si>
    <t>Расходы по иным непрограммным мероприятиям</t>
  </si>
  <si>
    <t>Расходы по иным непрограммным мероприятиям             (Закупка товаров, работ и услуг для государственных нужд)</t>
  </si>
  <si>
    <t>99 9 00 22170</t>
  </si>
  <si>
    <t xml:space="preserve">05 </t>
  </si>
  <si>
    <t>Муниципальная программа Шебекинского района "Развитие образования Шебекинского района на 2014-2020 годы"</t>
  </si>
  <si>
    <t>Подпрограмма "Развитие дошкольного образования"</t>
  </si>
  <si>
    <t>02 1</t>
  </si>
  <si>
    <t>Основное мероприятие "Реализация образовательных программ дошкольного образования"</t>
  </si>
  <si>
    <t>02 1 01</t>
  </si>
  <si>
    <t xml:space="preserve">Обеспечение деятельности (оказание услуг) муниципальных учреждений (организаций) Шебекинского района </t>
  </si>
  <si>
    <t>02 1 01 00590</t>
  </si>
  <si>
    <t>Обеспечение деятельности (оказание услуг) муниципальных учреждений (организаций) Шебекинского района (предоставление субсидий бюджетным, автономным и иным некоммерческим организациям)</t>
  </si>
  <si>
    <t>Обеспечение реализации прав граждан на получение общедоступного  и бесплатного дошкольного образования в муниципальных и негосударственных дошкольных образовательных организациях (за счет субвенции из областного бюджета)</t>
  </si>
  <si>
    <t>02 1 01 73020</t>
  </si>
  <si>
    <t>Обеспечение реализации прав граждан на получение общедоступного  и бесплатного дошкольного образования в муниципальных и негосударственных дошкольных образовательных организациях (предоставление субсидий бюджетным, автономным и иным некомерческим организациям)</t>
  </si>
  <si>
    <t>Основное мероприятие "Государственная поддержка предоставления дошкольного образования"</t>
  </si>
  <si>
    <t>02 1 02</t>
  </si>
  <si>
    <t>Выплата компенсации части родительской платы за детьми в образовательных организациях, реализующих основную общеобразовательную программу дошкольного образования (за счет субвенуии из областного бюджета)</t>
  </si>
  <si>
    <t>02 1 02 73030</t>
  </si>
  <si>
    <t>Выплата компенсации части родительской платы за детьми в образовательных организациях, реализующих основную общеобразовательную программу дошкольного образования (социальное обеспечение и иные выплаты населению)</t>
  </si>
  <si>
    <t>300</t>
  </si>
  <si>
    <t>Подпрограмма "Общее образование"</t>
  </si>
  <si>
    <t>02 2</t>
  </si>
  <si>
    <t>Основное мероприятие "Реализация программ общего образования"</t>
  </si>
  <si>
    <t>02 2 01</t>
  </si>
  <si>
    <t>02 2 01 00590</t>
  </si>
  <si>
    <t>Обеспечение реализации прав граждан на получение общедоступного и бесплатного образования в рамках государственного стандарта общего образования (за счет субвенции из областного бюджета)</t>
  </si>
  <si>
    <t>02 2 01 73040</t>
  </si>
  <si>
    <t>Обеспечение реализации прав граждан на получение общедоступного и бесплатного образования в рамках государственного стандарта общего образования (предоставление субсидий бюджетным, автономным и иным некоммерческим организациям)</t>
  </si>
  <si>
    <t>Выплата ежемесячного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(за счет субвенций из областного бюджета)</t>
  </si>
  <si>
    <t>02 2 01 73060</t>
  </si>
  <si>
    <t>Выплата ежемесячного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и иным некоммерческим организациям)</t>
  </si>
  <si>
    <t>Основное мероприятие "Проведение детской оздоровительной кампании"</t>
  </si>
  <si>
    <t>02 2 02</t>
  </si>
  <si>
    <t>Обеспечение деятельности (оказание услуг) муниципальных учреждений (организаций) Шебекинского района</t>
  </si>
  <si>
    <t>02 2 02 00590</t>
  </si>
  <si>
    <t>Обеспечение деятельности (оказание услуг) муниципальных учреждений (организаций) Шебекинского района (предоставление субсидий бюджетным, автономным  и иным некоммерческим организациям)</t>
  </si>
  <si>
    <t>Организация проведения оздоровительной кампании детей</t>
  </si>
  <si>
    <t>02 2 02 20650</t>
  </si>
  <si>
    <t>Организация проведения оздоровительной кампании детей (предоставление субсидий бюджетным, автономным и иным некоммерческим организациям)</t>
  </si>
  <si>
    <t>Организация проведения оздоровительной кампании детей ( за счет субвенций из областного бюджета)</t>
  </si>
  <si>
    <t>02 2 02 70650</t>
  </si>
  <si>
    <t>Основное мероприятие "Развитие инфраструктуры системы общего образования"</t>
  </si>
  <si>
    <t>02 2 03</t>
  </si>
  <si>
    <t>Капитальные вложения (строительства, реконструкции) в объекты муниципальной собственности</t>
  </si>
  <si>
    <t>02 2 03 21120</t>
  </si>
  <si>
    <t>Капитальные вложения (строительства, реконструкции) в объекты муниципальной собственности (капитальные вложения в объекты недвижимого имущества муниципальной собственности)</t>
  </si>
  <si>
    <t>400</t>
  </si>
  <si>
    <t>Основное мероприятие "Социальная поддержка педагогических работников"</t>
  </si>
  <si>
    <t>02 2 04</t>
  </si>
  <si>
    <t>Возмещение части затрат с предоставлением учителям общеобразовательных учреждений ипотечного кредита</t>
  </si>
  <si>
    <t>02 2 04 23690</t>
  </si>
  <si>
    <t>Возмещение части затрат с предоставлением учителям общеобразовательных учреждений ипотечного кредита (социальное обеспечение и иные выплаты населению)</t>
  </si>
  <si>
    <t xml:space="preserve">300 </t>
  </si>
  <si>
    <t>Подпрограмма "Дополнительное образование"</t>
  </si>
  <si>
    <t>02 3</t>
  </si>
  <si>
    <t>Основное мероприятие "Реализация дополнительных общеобразовательных (общеразвивающих) программ"</t>
  </si>
  <si>
    <t>02 3 01</t>
  </si>
  <si>
    <t>02 3 01 00590</t>
  </si>
  <si>
    <t>Подпрограмма "Оценка качества системы образования"</t>
  </si>
  <si>
    <t>02 4</t>
  </si>
  <si>
    <t>Основное мероприятие "Осуществление механизмов контроля качества образования"</t>
  </si>
  <si>
    <t>02 4 01</t>
  </si>
  <si>
    <t>Обеспечение видеонаблюдением аудиторий пунктов проведения единого государственного экзамена (за счет иных межбюджетных трансфертов областного бюджета)</t>
  </si>
  <si>
    <t>02 4 01 73050</t>
  </si>
  <si>
    <t>Обеспечение видеонаблюдением аудиторий пунктов проведения единого государственного экзамена (предоставление субсидий бюджетным, автономным учреждениям и иным некоммерческим организациям)</t>
  </si>
  <si>
    <t>Подпрограмма "Молодешь Шебекинского края"</t>
  </si>
  <si>
    <t>02 5</t>
  </si>
  <si>
    <t>Основное мероприятие "организация мероприятий для детей и молодежи"</t>
  </si>
  <si>
    <t>02 5 01</t>
  </si>
  <si>
    <t>02 5 01 00590</t>
  </si>
  <si>
    <t>Мероприятия</t>
  </si>
  <si>
    <t>02 5 01 29990</t>
  </si>
  <si>
    <t>Мероприятия (закупка товаров, работ и услуг для государственных нужд)</t>
  </si>
  <si>
    <t>Основное мероприятие "Социальная поддержка обучающихся"</t>
  </si>
  <si>
    <t>02 5 02</t>
  </si>
  <si>
    <t>Стипендии</t>
  </si>
  <si>
    <t>02 5 02 12230</t>
  </si>
  <si>
    <t>Стипендии (социальное обеспечение и иные выплаты населению)</t>
  </si>
  <si>
    <t>Подпрограмма "Профессиональное развитие муниципальной службы муниципального района "Шебекинский район и город Шебекино" Белгородской области"</t>
  </si>
  <si>
    <t>02 6</t>
  </si>
  <si>
    <t>Основное мероприятие "Профессиональная подготовка, переподготовка и повышение квалификации"</t>
  </si>
  <si>
    <t>02 6 01</t>
  </si>
  <si>
    <t>Повышение квалификации, профессиональная подготовка и переподготовка кадров</t>
  </si>
  <si>
    <t>02 6 01 21010</t>
  </si>
  <si>
    <t>Повышение квалификации, профессиональная подготовка и переподготовка кадров (закупка товаров, работ и услуг для государственных нужд)</t>
  </si>
  <si>
    <t>Подпрограмма "Обеспечение реализации муниципальной программы "Развитие образования Шебекинского района на 2014-2020 годы"</t>
  </si>
  <si>
    <t>02 7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</si>
  <si>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</si>
  <si>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02 7 01</t>
  </si>
  <si>
    <t>Обеспечение деятельности (оказание услуг) муниципальных учреждений (организаций) Шебекинского района)</t>
  </si>
  <si>
    <t>02 7 01 00590</t>
  </si>
  <si>
    <t>Обеспечение деятельности (оказание услуг) муниципальных учреждений (организаций) Шебекинского района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</si>
  <si>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муниципальных учреждений (организаций) Шебекинского района (закупка товаров, работ и услуг для государственных нужд)</t>
  </si>
  <si>
    <t>Обеспечение деятельности (оказание услуг) муниципальных учреждений (организаций) Шебекинского района (социальное обеспечение и иные выплаты населению)</t>
  </si>
  <si>
    <t>Обеспечение деятельности (оказание услуг) муниципальных учреждений (организаций) Шебекинского района (иные бюджетные организации)</t>
  </si>
  <si>
    <t>02 7 02</t>
  </si>
  <si>
    <t>Предоставлние мер социальной поддержки отдельным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говодского типа) на территории Шебекинского района</t>
  </si>
  <si>
    <t>02 7 02 10010</t>
  </si>
  <si>
    <t>Предоставлние мер социальной поддержки отдельным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говодского типа) на территории Шебекинского района (социальное обеспечение и иные выплаты населению)</t>
  </si>
  <si>
    <t>Предоставлние мер социальной поддержки отдельным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говодского типа) на территории Шебекинского района (за счет субвенций из областного бюджета)</t>
  </si>
  <si>
    <t>02 7 02 73220</t>
  </si>
  <si>
    <t>Основное мероприятие "Реализация мероприятий в сфере образования"</t>
  </si>
  <si>
    <t>02 7 03</t>
  </si>
  <si>
    <t>02 7 03 29990</t>
  </si>
  <si>
    <t>Муниципальная программа Шебекинского района "Культура и искусство Шебекинского района на 2014-2020 годы"</t>
  </si>
  <si>
    <t>Подпрограмма "Организация библиотечного обслуживания населения г. Шебекино и Шебекинского района, методической помощи библиотекам Шебекинского района"</t>
  </si>
  <si>
    <t xml:space="preserve">05 1 </t>
  </si>
  <si>
    <t>Основное мероприятие "Обеспечение деятельности (оказание услуг) муниципальных учреждений (организаций)</t>
  </si>
  <si>
    <t xml:space="preserve">05 1 01 </t>
  </si>
  <si>
    <t>05 1 01 00590</t>
  </si>
  <si>
    <t>Обеспечение деятельности (оказание услуг) муниципальных учреждений (организаций) Шебекинского района (предоставление субсидий бюджетным, автономным учреждениям и иным некоммерческим организациям)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</si>
  <si>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</t>
  </si>
  <si>
    <t>05 1 01 77780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</si>
  <si>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</si>
  <si>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Основное мероприятие "Меры социальной поддержки работников муниципальных учреждений культуры, расположенных в сельских населенных пунктах, рабочих поселках (поселках городского типа)</t>
  </si>
  <si>
    <t xml:space="preserve">05 1 02 </t>
  </si>
  <si>
    <t>Меры социальной поддержки работников муниципальных учреждений культуры, расположенных в сельских населенных пунктах, рабочих поселках</t>
  </si>
  <si>
    <t>05 1 02 10410</t>
  </si>
  <si>
    <t>Меры социальной поддержки работников муниципальных учреждений культуры, расположенных в сельских населенных пунктах, рабочих поселках (социальное обеспечение и иные выплаты населению)</t>
  </si>
  <si>
    <t>Подпрограмма "Оказание услуг в сфере культурно-досуговой деятельности"</t>
  </si>
  <si>
    <t xml:space="preserve">05 2 </t>
  </si>
  <si>
    <t>05 2 01</t>
  </si>
  <si>
    <t>05 2 01 00590</t>
  </si>
  <si>
    <t xml:space="preserve">Субсидии из областного бюджета бюджетам муниципальных районов и городских округов на повышение оплаты труда работникам учреждений культуры </t>
  </si>
  <si>
    <t>05 2 01 77780</t>
  </si>
  <si>
    <t>Субсидии из областного бюджета бюджетам муниципальных районов и городских округов на повышение оплаты труда работникам учреждений культуры (межбюджетные трансферты)</t>
  </si>
  <si>
    <t xml:space="preserve">05 3 </t>
  </si>
  <si>
    <t>05 3 01</t>
  </si>
  <si>
    <t>05 3 01 00590</t>
  </si>
  <si>
    <t>Обеспечение деятельности (оказание услуг) муниципальных учреждений (организаций) Шебекинского района (закупка товаров, работ, услуг для государственных нужд)</t>
  </si>
  <si>
    <t>Обеспечение деятельности (оказание услуг) муниципальных учреждений (организаций) Шебекинского района (иные межбюджетные ассигнования)</t>
  </si>
  <si>
    <t>Муниципальная программа Шебекинского района "Развитие физической культуры и спорта Шебекинского района на 2014-2020 годы"</t>
  </si>
  <si>
    <t>Подпрограмма "Развитие физической культуры и массового спорта"</t>
  </si>
  <si>
    <t xml:space="preserve">06 1 </t>
  </si>
  <si>
    <t>Основное мероприятие "Обеспечение деятельности (оказание услуг) муниципальных учреждений (организаций)"</t>
  </si>
  <si>
    <t xml:space="preserve">06 1 01 </t>
  </si>
  <si>
    <t>Обеспечение дечтельности (оказание услуг) муниуципальных учреждений (организаций) Шебекинского района</t>
  </si>
  <si>
    <t>06 1 01 00590</t>
  </si>
  <si>
    <t>Обеспечение дечтельности (оказание услуг) муниуципальных учреждений (организаций) Шебекинского района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</si>
  <si>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Обеспечение дечтельности (оказание услуг) муниуципальных учреждений (организаций) Шебекинского района (закупка товаров, работ, услуг для государственных нужд)</t>
  </si>
  <si>
    <t>Обеспечение дечтельности (оказание услуг) муниуципальных учреждений (организаций) Шебекинского района (иные межбюджетные ассигнования)</t>
  </si>
  <si>
    <t>Подпрограмма "Обеспечение населения услугами спортивно-оздоровительного характера"</t>
  </si>
  <si>
    <t xml:space="preserve">06 2 </t>
  </si>
  <si>
    <t xml:space="preserve">06 2 01 </t>
  </si>
  <si>
    <t>06 2 01 00590</t>
  </si>
  <si>
    <t xml:space="preserve">Подпрограмма "Повышение качества и доступности государственных и муниципальных услуг" </t>
  </si>
  <si>
    <t xml:space="preserve">Обеспечение деятельности (оказание услуг) муниципальных учреждений (организаций) </t>
  </si>
  <si>
    <t>Обеспечение деятельности (оказание услуг) муниципальных учреждений (организаций) (предоставление субсидий бюджетным, автономным учреждениям и иным некоммерческим организациям)</t>
  </si>
  <si>
    <t xml:space="preserve">01 2 </t>
  </si>
  <si>
    <t>01 2 01</t>
  </si>
  <si>
    <t>01 2 01 00590</t>
  </si>
  <si>
    <t>Муниципальная программа Шебекинского района «Реализация мероприятий государственной программы «Развитие сельского хозяйства и рыбоводства в Белгородской области на 2014-2020 годы» в Шебекинском районе на 2014-2020 годы»</t>
  </si>
  <si>
    <t xml:space="preserve">Подпрограмма "Поддержка малых форм хозяйствования" </t>
  </si>
  <si>
    <t>Основное мероприятие "Государственная поддержка малых форм хозяйствования"</t>
  </si>
  <si>
    <t xml:space="preserve">Оказание содейсвия достижению целевых показателей реализации региональных программиразвития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хозяйсвования (за счет субвенций из областного бюджета) </t>
  </si>
  <si>
    <t>Оказание содейсвия достижению целевых показателей реализации региональных программиразвития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хозяйсвования (иные бюджетные ассигнованя)</t>
  </si>
  <si>
    <t>Основное мероприятие "Мероприятие в области сельского хозяйства"</t>
  </si>
  <si>
    <t>Мероприятия (закупка товаров, работ и услуг для государственных (муниципальных) нужд)</t>
  </si>
  <si>
    <t>Подпрограмма «Устойчивое развитие сельских территорий на 2014-2017 годы и на период до 2020 года»</t>
  </si>
  <si>
    <t>Основное мероприятие "Устойчивое развитие сельских территорий на 2014-2017 годы и на период до 2020 года"</t>
  </si>
  <si>
    <t xml:space="preserve"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 </t>
  </si>
  <si>
    <t>Реализация мероприятий устойчивого развития сельских территорий и софинансирование капитальных вложений (строительства, реконструкции) в объекты муниципальной собственности, в части  водоснабжения, развития сети плоскостных спортивных сооружений, учреждений культурно-досугового типа и грантовой поддержки местных инициатив граждан, проживающих в сельской местности (капитальные вложения в объекты недвижимого имущества муниципальной собственности)</t>
  </si>
  <si>
    <t xml:space="preserve">03 1 </t>
  </si>
  <si>
    <t>03 1 01</t>
  </si>
  <si>
    <t>03 1 01 R5430</t>
  </si>
  <si>
    <t>03 1 02</t>
  </si>
  <si>
    <t>03 1 02 29990</t>
  </si>
  <si>
    <t xml:space="preserve">03 2 </t>
  </si>
  <si>
    <t>03 2 01</t>
  </si>
  <si>
    <t>Муниципальная программа Шебекинского района "Социальная поддержка граждан Шебекинского района на 2014-2020 годы"</t>
  </si>
  <si>
    <t>Подпрограмма "Развитие мер социальной поддержки отдельных категорий граждан"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</si>
  <si>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</si>
  <si>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(за счет субвенций из федерального бюджета)</t>
  </si>
  <si>
    <t>Оплата жилищно-коммунальных услуг отдельным категориям граждан (закупка товаров, работ и услуг для государственных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</si>
  <si>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</si>
  <si>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(за счет субвенций из областного бюджета)</t>
  </si>
  <si>
    <t>Предоставление гражданам адресных субсидий на оплату жилого помещения и коммунальных услуг (закупка товаров, работ и услуг для государственных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</si>
  <si>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</si>
  <si>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ветеранам труда (за счет средств областного бюджета)</t>
  </si>
  <si>
    <t>Выплата ежемесячных денежных компенсаций расходов по оплате жилищно-коммунальных услуг ветеранам труда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</si>
  <si>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ветеранам труда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</si>
  <si>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раебилитированным лицам и лицам, признанным пострадавшими от политических репрессий (за счет средств областного бюджета)</t>
  </si>
  <si>
    <t>Выплата ежемесячных денежных компенсаций расходов по оплате жилищно-коммунальных услуг раебилитированным лицам и лицам, признанным пострадавшими от политических репрессий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</si>
  <si>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раебилитированным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</si>
  <si>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многодетным семьям (за счет средств областного бюджета)</t>
  </si>
  <si>
    <t>Выплата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</si>
  <si>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</si>
  <si>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 счет средств областного бюджета)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</si>
  <si>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нужд)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</si>
  <si>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</si>
  <si>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Основное мероприятие "Социальная поддержка отдельных категорий граждан"</t>
  </si>
  <si>
    <t>Стпендии(закупка товаров, работ и услуг для государственных (муниципальных нужд)</t>
  </si>
  <si>
    <t>Выплата муниципальной доплаты к пенсии</t>
  </si>
  <si>
    <t>Выплата муниципальной доплаты к пенсии (социальное обеспечение и иные выплаты населению)</t>
  </si>
  <si>
    <t>Обеспечение равной доступности услуг общественного транспорта на территории Шебекинского района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</si>
  <si>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на территории Шебекинского района для отдельных категорий граждан, оказание мер социальной поддержки которым относится к ведению РФ и субъектов РФ (социальное обеспечение и иные выплаты населению)</t>
  </si>
  <si>
    <t>Обеспечение доставки жителей в медицинские организации для проведения гемодиализа</t>
  </si>
  <si>
    <t>Обеспечение доставки жителей в медицинские организации для проведения гемодиализа (закупка товаров, работ и услуг для государственных (муниципальных)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</si>
  <si>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 счет субвенций федерального бюджета)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</si>
  <si>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(закупка товаров, работ и услуг для государственных нужд)</t>
  </si>
  <si>
    <t>Осуществление переданных полномочий РФ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</si>
  <si>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переданного полномочия РФ по осуществлению ежегодной денежной выплаты лицам, награжденным нагрудным знаком "Почетный донор России" (за счет субвенций федерального бюджета)</t>
  </si>
  <si>
    <t>Осуществление переданного полномочия РФ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нужд)</t>
  </si>
  <si>
    <t>Осуществление переданного полномочия РФ по осуществлению ежегодной денежной выплаты лицам, награжденным нагрудным знаком "Почетный донор России" (социальное обеспечение и иные выплаты населению)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</si>
  <si>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(за счет субвенций федерального бюджета)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</si>
  <si>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(закупка товаров, работ и услуг для государственных нужд)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</si>
  <si>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(социальное обеспечение и иные выплаты населению)</t>
  </si>
  <si>
    <t>Выплата пособий малоимущим гражданам и гражданам, оказавшимся в тяжелой жизненной ситуации (за счет субвенций из областного бюджета)</t>
  </si>
  <si>
    <t>Выплата пособий малоимущим гражданам и гражданам, оказавшимся в тяжелой жизненной ситуации (социальное обеспечение и иные выплаты населению)</t>
  </si>
  <si>
    <t>Выплата субсидий ветеранам боевых действий и другим категориям военнослужащих (за счет субвенций из областного бюджета)</t>
  </si>
  <si>
    <t>Выплата субсидий ветеранам боевых действий и другим категориям военнослужащих (закупка товаров, работ и услуг для государственных нужд)</t>
  </si>
  <si>
    <t>Выплата субсидий ветеранам боевых действий и другим категориям военнослужащих (социальное обеспечение и иные выплаты населению)</t>
  </si>
  <si>
    <t>Выплату ежемесячных пособий отдельным категориям граждан (инвалиды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(за счет средств областного бюджета)</t>
  </si>
  <si>
    <t>Выплату ежемесячных пособий отдельным категориям граждан (инвалиды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(закупка товаров, работ и услуг для государственных нужд)</t>
  </si>
  <si>
    <t>Выплату ежемесячных пособий отдельным категориям граждан (инвалиды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(социальное обеспечение и иные выплаты населению)</t>
  </si>
  <si>
    <t>Оплата ежемесячных денежных выплат ветеранам труда, ветеранам военной службы (за счет средств областного бюджета)</t>
  </si>
  <si>
    <t>Оплата ежемесячных денежных выплат ветеранам труда, ветеранам военной службы (закупка товаров, работ и услуг для государственных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</si>
  <si>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</si>
  <si>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труженикам тыла (за счет средств областного бюджета)</t>
  </si>
  <si>
    <t>Оплата ежемесячных денежных выплат труженикам тыла (закупка товаров, работ и услуг для государственных нужд)</t>
  </si>
  <si>
    <t>Оплата ежемесячных денежных выплат труженикам тыла (социальное обеспечение и иные выплаты населению)</t>
  </si>
  <si>
    <t>Оплата ежемесячных денежных выплат реабилитированным лицам (за счет средств областного бюджета)</t>
  </si>
  <si>
    <t>Оплата ежемесячных денежных выплат реабилитированным лицам (закупка товаров, работ и услуг для государственных нужд)</t>
  </si>
  <si>
    <t>Оплата ежемесячных денежных выплат реабилитированным лицам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</si>
  <si>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(за счет средств областного бюджета)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</si>
  <si>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нужд)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</si>
  <si>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</si>
  <si>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>Предоставление материальной и иной помощи для погребения (за счет субвенций из областного бюджета)</t>
  </si>
  <si>
    <t>Предоставление материальной и иной помощи для погребения (закупка товаров, работ и услуг для государственных нужд)</t>
  </si>
  <si>
    <t>Предоставление материальной и иной помощи для погребения (социальное обеспечение и иные выплаты населению)</t>
  </si>
  <si>
    <t>Основное мероприятие "Социальная поддержка  граждан, имеющих особые заслуги перед Российской Федерацией и Белгородской областью"</t>
  </si>
  <si>
    <t>Социальная поддержка  Героев Социалистического Труда и полных кавалеров ордена Трудовой Славы (за счет субвенций из областного бюджета)</t>
  </si>
  <si>
    <t>Социальная поддержка  Героев Социалистического Труда и полных кавалеров ордена Трудовой Славы (закупка товаров, работ и услуг для государственных нужд)</t>
  </si>
  <si>
    <t>Социальная поддержка  Героев Социалистического Труда и полных кавалеров ордена Трудовой Славы (социальное обеспечение и иные выплаты населению)</t>
  </si>
  <si>
    <t>Социальная поддержка вдов Героев Советского Союза, Героев РФ и полных ковалеров ордена Славы, Героев Социалистического Труда и полных кавалеров ордена Трудовой Славы (за счет субвенций из областного бюджета)</t>
  </si>
  <si>
    <t>Социальная поддержка вдов Героев Советского Союза, Героев РФ и полных ковалеров ордена Славы, Героев Социалистического Труда и полных кавалеров ордена Трудовой Славы (закупка товаров, работ и услуг для государственных нужд)</t>
  </si>
  <si>
    <t>Социальная поддержка вдов Героев Советского Союза, Героев РФ и полных ковалеров ордена Славы, Героев Социалистического Труда и полных кавалеров ордена Трудовой Славы (социальное обеспечение и иные выплаты населению)</t>
  </si>
  <si>
    <t>Подпрограмма "Модернизация и развитие  социального обслуживания"</t>
  </si>
  <si>
    <t>Основное мероприятие "Оказание социальных услуг населению организациями социального обслуживания"</t>
  </si>
  <si>
    <t>Осуществление полномочий по обеспечению права граждан на социальное обслуживание (за счет субсидий областного бюджета)</t>
  </si>
  <si>
    <t>Осуществление полномочий по обеспечению права граждан на социальное обслуживание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</si>
  <si>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полномочий по обеспечению права граждан на социальное обслуживание (закупка товаров, работ и услуг для государственных нужд)</t>
  </si>
  <si>
    <t>Осуществление полномочий по обеспечению права граждан на социальное обслуживание (социальное обеспечение и иные выплаты населению)</t>
  </si>
  <si>
    <t>Осуществление полномочий по обеспечению права граждан на социальное обслуживание (предоставление субсидий бюджетным, автономным  и иным некомерческим организациям)</t>
  </si>
  <si>
    <t>Подпрограмма "Совершенствование социальной поддержки семьи и детей"</t>
  </si>
  <si>
    <t>Основное мероприятие "Предоставление мер социальной поддержки семьям и детям"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</si>
  <si>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(за счет субвенций из областного бюджета)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</si>
  <si>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(закупка товаров, работ и услуг для государственных нужд)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</si>
  <si>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</si>
  <si>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(за счет средств федерального бюджета)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</si>
  <si>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(социальное обеспечение и иные выплаты населению)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</si>
  <si>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(за счет средств федерального бюджета)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</si>
  <si>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(социальное обеспечение и иные выплаты населению)</t>
  </si>
  <si>
    <t>Выплата ежемесячных пособий гражданам, имеющих детей (за счет субвенций из областного бюджета)</t>
  </si>
  <si>
    <t>Выплата ежемесячных пособий гражданам, имеющих детей (закупка товаров, работ и услуг для государственных нужд)</t>
  </si>
  <si>
    <t>Выплата ежемесячных пособий гражданам, имеющих детей (социальное обеспечение и иные выплаты населению)</t>
  </si>
  <si>
    <t>Осуществление мер соцзащиты многодетных семей (за счет субвенций из областного бюджета)</t>
  </si>
  <si>
    <t>Осуществление мер соцзащиты многодетных семей (предоставление субсидий бюджетным, автономным  и иным некомерческим организациям)</t>
  </si>
  <si>
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 (за счет субвенций из областного бюджета)</t>
  </si>
  <si>
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нужд)</t>
  </si>
  <si>
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 (социальное обеспечение и иные выплаты населению)</t>
  </si>
  <si>
    <t>Выплата единовременной адресной помощи женщинам, находящимся в трудной жизненной ситуации и сохранившим беременность (за счет субвенций из областного бюджета)</t>
  </si>
  <si>
    <t>Выплата единовременной адресной помощи женщинам, находящимся в трудной жизненной ситуации и сохранившим беременность (социальное обеспечение и иные выплаты населению)</t>
  </si>
  <si>
    <t>Основное мероприятие "Предоставление мер социальной поддержки детям-сиротам и детям, оставшимся без попечения родителей"</t>
  </si>
  <si>
    <t>Выплата единовременного пособия при всех формах устройства детей, лишенных родительского попечения, в семью (за счет субвенций из федерального бюджета)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</si>
  <si>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</si>
  <si>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(за счет субвенций из областного бюджета)</t>
  </si>
  <si>
    <t>Социальная поддержка детей-сирот и детей, оставшихся без попечения родителей, в части оплаты за содержание жилых помещений, закрепленных за детьми-сиротами и капитального ремонта (социальное обеспечение и иные выплаты населению)</t>
  </si>
  <si>
    <t>Осуществление мер по социальной защите граждан, являющихся усыновителями (за счет субвенций из областного бюджета)</t>
  </si>
  <si>
    <t>Осуществление мер по социальной защите граждан, являющихся усыновителями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</si>
  <si>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(за счет субвенций из областного бюджета)</t>
  </si>
  <si>
    <t>Содержание ребенка в семье опекуна и приемной семье, а также вознаграждение, причитающееся приемному родителю (закупка товаров, работ и услуг для государственных нужд)</t>
  </si>
  <si>
    <t>Содержание ребенка в семье опекуна и приемной семье, а также вознаграждение, причитающееся приемному родителю (социальное обеспечение и иные выплаты населению)</t>
  </si>
  <si>
    <t>Основное мероприятие "Обеспечение деятельности (оказание услуг) государственных учреждений (организаций) и поддержка некоммерческих организаций Белгородской области"</t>
  </si>
  <si>
    <t>Подпрограмма "Повышение эффективности и государственной поддержки социально ориентированных некоммерческих организаций"</t>
  </si>
  <si>
    <t>Основное мероприятие "Мероприятия по повышению эффективности"</t>
  </si>
  <si>
    <t>Мероприятия по поддержке социально ориентированных некомерческих организаций</t>
  </si>
  <si>
    <t>Мероприятия по поддержке социально ориентированных некомерческих организаций (предоставление субсидий бюджетным, автономным  и иным некомерческим организациям)</t>
  </si>
  <si>
    <t>Подпрограмма "Обеспечение реализации муниципальной программы"</t>
  </si>
  <si>
    <t>Основное мероприятие "Организация предоставления отдельных мер социальной защиты населения"</t>
  </si>
  <si>
    <t>Осуществление предоставления отдельных мер социальной защиты населения (за счет субвенций из областного бюджета)</t>
  </si>
  <si>
    <t>Осуществление предоставления отдельных мер социальной защиты населения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</si>
  <si>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предоставления отдельных мер социальной защиты населения (закупка товаров, работ и услуг для государственных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</si>
  <si>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родителей"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</si>
  <si>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(за счет субвенций из областного бюджета)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</si>
  <si>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</si>
  <si>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(закупка товаров, работ и услуг для государственных нужд)</t>
  </si>
  <si>
    <t>Основное мероприятие "Осуществление деятельности по опеке и попечительству в отношении совершеннолетних  лиц "</t>
  </si>
  <si>
    <t>Осуществление деятельности по опеке и попечительству в отношении совершеннолетних лиц (за счет субвенций из областного бюджета)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</si>
  <si>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</si>
  <si>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нужд)</t>
  </si>
  <si>
    <t>Основное мероприятие "Организация предоставления ежемесячных денежных компенсаций расходов по оплате жилищно-коммунальных услуг "</t>
  </si>
  <si>
    <t>Организация предоставления ежемесячных денежных компенсаций расходов по оплате жилищно-коммунальных услуг(за счет субвенций из областного бюджета)</t>
  </si>
  <si>
    <t>Организация предоставления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</si>
  <si>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нужд)</t>
  </si>
  <si>
    <t>Организация предоставления ежемесячных денежных компенсаций расходов по оплате жилищно-коммунальных услуг (иные бюджетные ассигнования)</t>
  </si>
  <si>
    <t>Основное мероприятие "Организация предоставления социального пособия на погребение "</t>
  </si>
  <si>
    <t>Организация предоставления социального пособия на погребение (за счет субвенций из областного бюджета)</t>
  </si>
  <si>
    <t>Организация предоставления социального пособия на погребение (закупка товаров, работ и услуг для государственных нужд)</t>
  </si>
  <si>
    <t xml:space="preserve">04 </t>
  </si>
  <si>
    <t>04 1</t>
  </si>
  <si>
    <t>04 1 01</t>
  </si>
  <si>
    <t>04 1 01 52500</t>
  </si>
  <si>
    <t>04 1 01 71510</t>
  </si>
  <si>
    <t>04 1 01 72510</t>
  </si>
  <si>
    <t>04 1 01 72520</t>
  </si>
  <si>
    <t>04 1 01 72530</t>
  </si>
  <si>
    <t>04 1 01 72540</t>
  </si>
  <si>
    <t>04 1 02</t>
  </si>
  <si>
    <t>04 1 02 12230</t>
  </si>
  <si>
    <t xml:space="preserve">04 1 02 12610 </t>
  </si>
  <si>
    <t>04 1 02 20430</t>
  </si>
  <si>
    <t>04 1 02  51370</t>
  </si>
  <si>
    <t>04 1 02  52200</t>
  </si>
  <si>
    <t>04 1 02  52800</t>
  </si>
  <si>
    <t>04 1 02  72310</t>
  </si>
  <si>
    <t>04 1 02  72360</t>
  </si>
  <si>
    <t>04 1 02  72370</t>
  </si>
  <si>
    <t>04 1 02  72410</t>
  </si>
  <si>
    <t>04 1 02  72420</t>
  </si>
  <si>
    <t>04 1 02  72430</t>
  </si>
  <si>
    <t>04 1 02  72450</t>
  </si>
  <si>
    <t>04 1 02  72620</t>
  </si>
  <si>
    <t>04 1 03</t>
  </si>
  <si>
    <t>04 1 03  71980</t>
  </si>
  <si>
    <t>04 1 03  71990</t>
  </si>
  <si>
    <t xml:space="preserve">04 2 </t>
  </si>
  <si>
    <t xml:space="preserve">04 2 01 </t>
  </si>
  <si>
    <t xml:space="preserve">04 2 01 71590 </t>
  </si>
  <si>
    <t xml:space="preserve">04 3 </t>
  </si>
  <si>
    <t xml:space="preserve">04 3 01 </t>
  </si>
  <si>
    <t>04 3 01 53810</t>
  </si>
  <si>
    <t>04 3 01 53830</t>
  </si>
  <si>
    <t>04 3 01 72850</t>
  </si>
  <si>
    <t>04 3 01 72880</t>
  </si>
  <si>
    <t>04 3 01 73000</t>
  </si>
  <si>
    <t>04 3 01 74000</t>
  </si>
  <si>
    <t xml:space="preserve">04 3 02 </t>
  </si>
  <si>
    <t>04 3 02 52600</t>
  </si>
  <si>
    <t>04 3 02 71370</t>
  </si>
  <si>
    <t>04 3 02 72860</t>
  </si>
  <si>
    <t>04 3 02 72870</t>
  </si>
  <si>
    <t>04 3 03</t>
  </si>
  <si>
    <t>04 3 03 29990</t>
  </si>
  <si>
    <t xml:space="preserve">04 4 </t>
  </si>
  <si>
    <t xml:space="preserve">04 4 01 </t>
  </si>
  <si>
    <t xml:space="preserve">04 4 01 29980 </t>
  </si>
  <si>
    <t xml:space="preserve">04 6 </t>
  </si>
  <si>
    <t xml:space="preserve">04 6 01 </t>
  </si>
  <si>
    <t xml:space="preserve">04 6 01 71230 </t>
  </si>
  <si>
    <t xml:space="preserve">04 6 02 </t>
  </si>
  <si>
    <t xml:space="preserve">04 6 02 71240 </t>
  </si>
  <si>
    <t xml:space="preserve">04 6 03 </t>
  </si>
  <si>
    <t xml:space="preserve">04 6 03 71250 </t>
  </si>
  <si>
    <t xml:space="preserve">04 6 04 </t>
  </si>
  <si>
    <t xml:space="preserve">04 6 04 71260 </t>
  </si>
  <si>
    <t xml:space="preserve">04 6 05 </t>
  </si>
  <si>
    <t xml:space="preserve">04 6 05 71270 </t>
  </si>
  <si>
    <t>Муниципальная программа Шебекинского района «Совершенствование и развитие транспортной системы и дорожной сети Шебекинского района на 2014-2020 годы»</t>
  </si>
  <si>
    <t xml:space="preserve">Подпрограмма «Совершенствование и развитие дорожной сети» </t>
  </si>
  <si>
    <t>Основное мероприятие "Содержание и ремонт автомобильных дорог общего пользования местного значения"</t>
  </si>
  <si>
    <t xml:space="preserve">Содержание автомобильных дорог общего пользования, мостов и иных транспортных сооружений местного значения </t>
  </si>
  <si>
    <t>Содержание автомобильных дорог общего пользования, мостов и иных транспортных сооружений местного значения (межбюджетные трансферты)</t>
  </si>
  <si>
    <t>Содержание автомобильных дорог общего пользования, мостов и иных транспортных сооружений местного значения (предоставление субсидий бюджетным, автономным учреждениям и иным некоммерческим организациям)</t>
  </si>
  <si>
    <t>Основное мероприятие «Капитальный ремонт автомобильных дорог общего пользования местного значения»</t>
  </si>
  <si>
    <t xml:space="preserve">Капитальный ремонт автомобильных дорог общего пользования местного значения </t>
  </si>
  <si>
    <t>Капитальный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</si>
  <si>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Подпрограмма «Совершенствование и развитие транспортной системы Шебекинского района» </t>
  </si>
  <si>
    <t>Основное мероприятие «Организация транспортного обслуживания населения»</t>
  </si>
  <si>
    <t xml:space="preserve">Предоставление права льготного и бесплатного проезда студентам, аспирантам и учащимся образовательных учреждений, расположенных на территории Белгородской области </t>
  </si>
  <si>
    <t>Предоставление права льготного и бесплатного проезда студентам, аспирантам и учащимся образовательных учреждений, расположенных на территории Белгородской области (иные бюджетные ассигнования)</t>
  </si>
  <si>
    <t xml:space="preserve"> Организация транспортного обслуживания населения в пригородном внутримуниципальном сообщении </t>
  </si>
  <si>
    <t xml:space="preserve"> Организация транспортного обслуживания населения в пригородном внутримуниципальном сообщении (иные бюджетные ассигнования)</t>
  </si>
  <si>
    <t>Организация транспортного обслуживания населения в пригородном межмуниципальном сообщении (за счет субвенций из областного бюджета)</t>
  </si>
  <si>
    <t>Организация транспортного обслуживания населения в пригородном межмуниципальном сообщении (иные бюджетные ассигнования)</t>
  </si>
  <si>
    <t>Организация транспортного обслуживания населения в пригородном межмуниципальном сообщении (закупка товаров, работ, услуг для муниципальных нужд)</t>
  </si>
  <si>
    <t>Организация транспортного обслуживания населения в пригородном межмуниципальном сообщении (социальное обеспечение и иные выплаты населению)</t>
  </si>
  <si>
    <t xml:space="preserve">07 </t>
  </si>
  <si>
    <t>07 1</t>
  </si>
  <si>
    <t>07 1 01</t>
  </si>
  <si>
    <t>07 1 01 20570</t>
  </si>
  <si>
    <t>07 1 02</t>
  </si>
  <si>
    <t>07 1 02 20580</t>
  </si>
  <si>
    <t xml:space="preserve">07 2 </t>
  </si>
  <si>
    <t>07 2 01</t>
  </si>
  <si>
    <t>07 2 01 20810</t>
  </si>
  <si>
    <t>07 2 01 23810</t>
  </si>
  <si>
    <t>07 2 01 73810</t>
  </si>
  <si>
    <t>к решению Муниципального совета</t>
  </si>
  <si>
    <t>Шебекинского района</t>
  </si>
  <si>
    <t>Приложение 14</t>
  </si>
  <si>
    <t>Подпрограмма "Исполнение муниципальных функций МКУ "Управлением культуры, молодёжной политики и туризма Шебекинского района Белгородской области" в соответствии с действующим законодательством</t>
  </si>
  <si>
    <t>09 1 02 L0820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</si>
  <si>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</si>
  <si>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 2 01 L0180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</si>
  <si>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 (за счет субвенций из областного бюджета)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</si>
  <si>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</si>
  <si>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</si>
  <si>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04 1 01 72550</t>
  </si>
  <si>
    <t>04 3 01 L0840</t>
  </si>
  <si>
    <t>Мероприятие (закупка товаров, работ, услуг для государственных (муниципальных) нужд)</t>
  </si>
  <si>
    <t>Расходы на повышение оплаты труда работникам учреждений культуры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</si>
  <si>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</si>
  <si>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05 1 01 S7780</t>
  </si>
  <si>
    <t>05 2 01 S7780</t>
  </si>
  <si>
    <t xml:space="preserve">Расходы на повышение оплаты труда работникам учреждений культуры </t>
  </si>
  <si>
    <t>04 1 02  S3820</t>
  </si>
  <si>
    <t>от 27 декабря 2016 г.  №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</si>
</sst>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"/>
    <numFmt numFmtId="173" formatCode="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3" fontId="42" fillId="32" borderId="10" xfId="0" applyNumberFormat="1" applyFont="1" applyFill="1" applyBorder="1" applyAlignment="1">
      <alignment horizontal="right"/>
    </xf>
    <xf numFmtId="0" fontId="5" fillId="32" borderId="0" xfId="0" applyFont="1" applyFill="1" applyAlignment="1">
      <alignment vertical="center" wrapText="1"/>
    </xf>
    <xf numFmtId="3" fontId="5" fillId="32" borderId="0" xfId="0" applyNumberFormat="1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vertical="center" wrapText="1"/>
    </xf>
    <xf numFmtId="41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3" fontId="5" fillId="32" borderId="11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wrapText="1"/>
    </xf>
    <xf numFmtId="3" fontId="5" fillId="32" borderId="10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wrapText="1"/>
    </xf>
    <xf numFmtId="0" fontId="42" fillId="32" borderId="12" xfId="0" applyFont="1" applyFill="1" applyBorder="1" applyAlignment="1">
      <alignment vertical="center" wrapText="1"/>
    </xf>
    <xf numFmtId="49" fontId="5" fillId="32" borderId="13" xfId="0" applyNumberFormat="1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3" fontId="42" fillId="32" borderId="13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42" fillId="32" borderId="10" xfId="0" applyFont="1" applyFill="1" applyBorder="1" applyAlignment="1">
      <alignment horizontal="justify" vertical="center" wrapText="1"/>
    </xf>
    <xf numFmtId="49" fontId="5" fillId="32" borderId="14" xfId="0" applyNumberFormat="1" applyFont="1" applyFill="1" applyBorder="1" applyAlignment="1">
      <alignment horizontal="left"/>
    </xf>
    <xf numFmtId="0" fontId="5" fillId="32" borderId="15" xfId="0" applyFont="1" applyFill="1" applyBorder="1" applyAlignment="1">
      <alignment horizontal="center" wrapText="1"/>
    </xf>
    <xf numFmtId="49" fontId="5" fillId="32" borderId="15" xfId="0" applyNumberFormat="1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/>
    </xf>
    <xf numFmtId="3" fontId="5" fillId="32" borderId="14" xfId="0" applyNumberFormat="1" applyFont="1" applyFill="1" applyBorder="1" applyAlignment="1">
      <alignment horizontal="right" vertical="center" wrapText="1"/>
    </xf>
    <xf numFmtId="0" fontId="42" fillId="32" borderId="10" xfId="0" applyFont="1" applyFill="1" applyBorder="1" applyAlignment="1">
      <alignment vertical="center" wrapText="1"/>
    </xf>
    <xf numFmtId="0" fontId="42" fillId="32" borderId="10" xfId="0" applyFont="1" applyFill="1" applyBorder="1" applyAlignment="1">
      <alignment horizontal="left" vertical="center" wrapText="1"/>
    </xf>
    <xf numFmtId="0" fontId="42" fillId="32" borderId="10" xfId="0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right" vertical="center"/>
    </xf>
    <xf numFmtId="3" fontId="42" fillId="32" borderId="10" xfId="0" applyNumberFormat="1" applyFont="1" applyFill="1" applyBorder="1" applyAlignment="1">
      <alignment horizontal="right" vertical="center"/>
    </xf>
    <xf numFmtId="3" fontId="42" fillId="32" borderId="10" xfId="0" applyNumberFormat="1" applyFont="1" applyFill="1" applyBorder="1" applyAlignment="1">
      <alignment vertical="center"/>
    </xf>
    <xf numFmtId="0" fontId="5" fillId="32" borderId="0" xfId="0" applyFont="1" applyFill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horizontal="right"/>
    </xf>
    <xf numFmtId="3" fontId="5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60" zoomScaleNormal="75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" sqref="J1:K16384"/>
    </sheetView>
  </sheetViews>
  <sheetFormatPr defaultColWidth="9.00390625" defaultRowHeight="12.75"/>
  <cols>
    <col min="1" max="1" width="43.25390625" style="46" customWidth="1"/>
    <col min="2" max="2" width="18.625" style="46" customWidth="1"/>
    <col min="3" max="4" width="10.00390625" style="46" customWidth="1"/>
    <col min="5" max="5" width="12.25390625" style="46" customWidth="1"/>
    <col min="6" max="6" width="14.75390625" style="6" customWidth="1"/>
    <col min="7" max="7" width="11.375" style="6" hidden="1" customWidth="1"/>
    <col min="8" max="8" width="10.75390625" style="6" hidden="1" customWidth="1"/>
    <col min="9" max="9" width="13.125" style="1" customWidth="1"/>
    <col min="10" max="10" width="12.75390625" style="1" hidden="1" customWidth="1"/>
    <col min="11" max="11" width="12.125" style="1" hidden="1" customWidth="1"/>
    <col min="12" max="16384" width="9.125" style="1" customWidth="1"/>
  </cols>
  <sheetData>
    <row r="1" spans="1:6" ht="18" customHeight="1">
      <c r="A1" s="5"/>
      <c r="B1" s="52" t="s">
        <v>570</v>
      </c>
      <c r="C1" s="52"/>
      <c r="D1" s="52"/>
      <c r="E1" s="52"/>
      <c r="F1" s="52"/>
    </row>
    <row r="2" spans="1:6" ht="15.75">
      <c r="A2" s="5"/>
      <c r="B2" s="52" t="s">
        <v>568</v>
      </c>
      <c r="C2" s="52"/>
      <c r="D2" s="52"/>
      <c r="E2" s="52"/>
      <c r="F2" s="52"/>
    </row>
    <row r="3" spans="1:6" ht="15.75">
      <c r="A3" s="5"/>
      <c r="B3" s="52" t="s">
        <v>569</v>
      </c>
      <c r="C3" s="52"/>
      <c r="D3" s="52"/>
      <c r="E3" s="52"/>
      <c r="F3" s="52"/>
    </row>
    <row r="4" spans="1:6" ht="15.75">
      <c r="A4" s="5"/>
      <c r="B4" s="52" t="s">
        <v>587</v>
      </c>
      <c r="C4" s="52"/>
      <c r="D4" s="52"/>
      <c r="E4" s="52"/>
      <c r="F4" s="52"/>
    </row>
    <row r="5" spans="1:6" ht="18.75" customHeight="1">
      <c r="A5" s="55" t="s">
        <v>95</v>
      </c>
      <c r="B5" s="55"/>
      <c r="C5" s="55"/>
      <c r="D5" s="55"/>
      <c r="E5" s="55"/>
      <c r="F5" s="55"/>
    </row>
    <row r="6" spans="1:6" ht="18.75" customHeight="1">
      <c r="A6" s="55"/>
      <c r="B6" s="55"/>
      <c r="C6" s="55"/>
      <c r="D6" s="55"/>
      <c r="E6" s="55"/>
      <c r="F6" s="55"/>
    </row>
    <row r="7" spans="1:6" ht="54" customHeight="1">
      <c r="A7" s="55"/>
      <c r="B7" s="55"/>
      <c r="C7" s="55"/>
      <c r="D7" s="55"/>
      <c r="E7" s="55"/>
      <c r="F7" s="55"/>
    </row>
    <row r="8" spans="1:5" ht="15.75">
      <c r="A8" s="5"/>
      <c r="B8" s="43"/>
      <c r="C8" s="43"/>
      <c r="D8" s="43"/>
      <c r="E8" s="43"/>
    </row>
    <row r="9" spans="1:6" ht="15.75">
      <c r="A9" s="7"/>
      <c r="B9" s="7"/>
      <c r="C9" s="7"/>
      <c r="D9" s="7"/>
      <c r="E9" s="7"/>
      <c r="F9" s="6" t="s">
        <v>18</v>
      </c>
    </row>
    <row r="10" spans="1:11" ht="29.25" customHeight="1">
      <c r="A10" s="51" t="s">
        <v>19</v>
      </c>
      <c r="B10" s="51" t="s">
        <v>10</v>
      </c>
      <c r="C10" s="51" t="s">
        <v>11</v>
      </c>
      <c r="D10" s="50" t="s">
        <v>8</v>
      </c>
      <c r="E10" s="51" t="s">
        <v>9</v>
      </c>
      <c r="F10" s="53" t="s">
        <v>96</v>
      </c>
      <c r="G10" s="54" t="s">
        <v>16</v>
      </c>
      <c r="H10" s="53" t="s">
        <v>17</v>
      </c>
      <c r="I10" s="53" t="s">
        <v>97</v>
      </c>
      <c r="J10" s="54" t="s">
        <v>16</v>
      </c>
      <c r="K10" s="53" t="s">
        <v>17</v>
      </c>
    </row>
    <row r="11" spans="1:11" ht="47.25" customHeight="1">
      <c r="A11" s="51"/>
      <c r="B11" s="51"/>
      <c r="C11" s="51"/>
      <c r="D11" s="50"/>
      <c r="E11" s="51"/>
      <c r="F11" s="53"/>
      <c r="G11" s="54"/>
      <c r="H11" s="53"/>
      <c r="I11" s="53"/>
      <c r="J11" s="54"/>
      <c r="K11" s="53"/>
    </row>
    <row r="12" spans="1:11" ht="12.75" customHeight="1">
      <c r="A12" s="42">
        <v>1</v>
      </c>
      <c r="B12" s="42">
        <v>2</v>
      </c>
      <c r="C12" s="42">
        <v>3</v>
      </c>
      <c r="D12" s="41" t="s">
        <v>82</v>
      </c>
      <c r="E12" s="42">
        <v>5</v>
      </c>
      <c r="F12" s="44">
        <v>6</v>
      </c>
      <c r="G12" s="45">
        <v>7</v>
      </c>
      <c r="H12" s="44">
        <v>8</v>
      </c>
      <c r="I12" s="44">
        <v>6</v>
      </c>
      <c r="J12" s="45">
        <v>7</v>
      </c>
      <c r="K12" s="44">
        <v>8</v>
      </c>
    </row>
    <row r="13" spans="1:11" ht="72" customHeight="1">
      <c r="A13" s="8" t="s">
        <v>22</v>
      </c>
      <c r="B13" s="9" t="s">
        <v>57</v>
      </c>
      <c r="C13" s="41"/>
      <c r="D13" s="41"/>
      <c r="E13" s="41"/>
      <c r="F13" s="2">
        <f>G13+H13</f>
        <v>16772</v>
      </c>
      <c r="G13" s="10">
        <f>G14+G24+G28</f>
        <v>0</v>
      </c>
      <c r="H13" s="10">
        <f>H14+H24+H28</f>
        <v>16772</v>
      </c>
      <c r="I13" s="2">
        <f>J13+K13</f>
        <v>16369</v>
      </c>
      <c r="J13" s="10">
        <f>J14+J24+J28</f>
        <v>0</v>
      </c>
      <c r="K13" s="10">
        <f>K14+K24+K28</f>
        <v>16369</v>
      </c>
    </row>
    <row r="14" spans="1:11" ht="82.5" customHeight="1">
      <c r="A14" s="8" t="s">
        <v>23</v>
      </c>
      <c r="B14" s="9" t="s">
        <v>58</v>
      </c>
      <c r="C14" s="41"/>
      <c r="D14" s="41"/>
      <c r="E14" s="41"/>
      <c r="F14" s="10">
        <f aca="true" t="shared" si="0" ref="F14:J15">F15</f>
        <v>4974</v>
      </c>
      <c r="G14" s="10">
        <f>G15+G18+G21</f>
        <v>0</v>
      </c>
      <c r="H14" s="10">
        <f>H15+H18+H21</f>
        <v>6849</v>
      </c>
      <c r="I14" s="10">
        <f t="shared" si="0"/>
        <v>4974</v>
      </c>
      <c r="J14" s="10">
        <f>J15+J18+J21</f>
        <v>0</v>
      </c>
      <c r="K14" s="10">
        <f>K15+K18+K21</f>
        <v>6449</v>
      </c>
    </row>
    <row r="15" spans="1:11" ht="71.25" customHeight="1">
      <c r="A15" s="8" t="s">
        <v>55</v>
      </c>
      <c r="B15" s="9" t="s">
        <v>59</v>
      </c>
      <c r="C15" s="41"/>
      <c r="D15" s="41"/>
      <c r="E15" s="41"/>
      <c r="F15" s="10">
        <f t="shared" si="0"/>
        <v>4974</v>
      </c>
      <c r="G15" s="10">
        <f t="shared" si="0"/>
        <v>0</v>
      </c>
      <c r="H15" s="10">
        <f>H16</f>
        <v>4974</v>
      </c>
      <c r="I15" s="10">
        <f t="shared" si="0"/>
        <v>4974</v>
      </c>
      <c r="J15" s="10">
        <f t="shared" si="0"/>
        <v>0</v>
      </c>
      <c r="K15" s="10">
        <f>K16</f>
        <v>4974</v>
      </c>
    </row>
    <row r="16" spans="1:11" ht="52.5" customHeight="1">
      <c r="A16" s="11" t="s">
        <v>73</v>
      </c>
      <c r="B16" s="11" t="s">
        <v>54</v>
      </c>
      <c r="C16" s="42"/>
      <c r="D16" s="2"/>
      <c r="E16" s="41"/>
      <c r="F16" s="10">
        <f>F17</f>
        <v>4974</v>
      </c>
      <c r="G16" s="10">
        <f>G17</f>
        <v>0</v>
      </c>
      <c r="H16" s="10">
        <f>H17</f>
        <v>4974</v>
      </c>
      <c r="I16" s="10">
        <f>I17</f>
        <v>4974</v>
      </c>
      <c r="J16" s="10">
        <f>J17</f>
        <v>0</v>
      </c>
      <c r="K16" s="10">
        <f>K17</f>
        <v>4974</v>
      </c>
    </row>
    <row r="17" spans="1:11" ht="79.5" customHeight="1">
      <c r="A17" s="11" t="s">
        <v>72</v>
      </c>
      <c r="B17" s="11" t="s">
        <v>54</v>
      </c>
      <c r="C17" s="42" t="s">
        <v>20</v>
      </c>
      <c r="D17" s="44" t="s">
        <v>12</v>
      </c>
      <c r="E17" s="41" t="s">
        <v>14</v>
      </c>
      <c r="F17" s="2">
        <f>G17+H17</f>
        <v>4974</v>
      </c>
      <c r="G17" s="10"/>
      <c r="H17" s="10">
        <v>4974</v>
      </c>
      <c r="I17" s="2">
        <f>J17+K17</f>
        <v>4974</v>
      </c>
      <c r="J17" s="10"/>
      <c r="K17" s="10">
        <v>4974</v>
      </c>
    </row>
    <row r="18" spans="1:11" ht="81" customHeight="1">
      <c r="A18" s="8" t="s">
        <v>98</v>
      </c>
      <c r="B18" s="12" t="s">
        <v>99</v>
      </c>
      <c r="C18" s="42"/>
      <c r="D18" s="44"/>
      <c r="E18" s="41"/>
      <c r="F18" s="2">
        <f>H18+G18</f>
        <v>1202</v>
      </c>
      <c r="G18" s="10">
        <f>G19</f>
        <v>0</v>
      </c>
      <c r="H18" s="10">
        <f>H19</f>
        <v>1202</v>
      </c>
      <c r="I18" s="2">
        <f>J18+K18</f>
        <v>1202</v>
      </c>
      <c r="J18" s="10">
        <f>J19</f>
        <v>0</v>
      </c>
      <c r="K18" s="10">
        <f>K19</f>
        <v>1202</v>
      </c>
    </row>
    <row r="19" spans="1:11" ht="62.25" customHeight="1">
      <c r="A19" s="3" t="s">
        <v>100</v>
      </c>
      <c r="B19" s="11" t="s">
        <v>101</v>
      </c>
      <c r="C19" s="42"/>
      <c r="D19" s="44"/>
      <c r="E19" s="41"/>
      <c r="F19" s="2">
        <f aca="true" t="shared" si="1" ref="F19:F31">G19+H19</f>
        <v>1202</v>
      </c>
      <c r="G19" s="10">
        <f>G20</f>
        <v>0</v>
      </c>
      <c r="H19" s="10">
        <f>H20</f>
        <v>1202</v>
      </c>
      <c r="I19" s="2">
        <f aca="true" t="shared" si="2" ref="I19:I35">J19+K19</f>
        <v>1202</v>
      </c>
      <c r="J19" s="10">
        <f>J20</f>
        <v>0</v>
      </c>
      <c r="K19" s="10">
        <f>K20</f>
        <v>1202</v>
      </c>
    </row>
    <row r="20" spans="1:11" ht="91.5" customHeight="1">
      <c r="A20" s="8" t="s">
        <v>102</v>
      </c>
      <c r="B20" s="11" t="s">
        <v>101</v>
      </c>
      <c r="C20" s="42">
        <v>200</v>
      </c>
      <c r="D20" s="41" t="s">
        <v>12</v>
      </c>
      <c r="E20" s="41" t="s">
        <v>14</v>
      </c>
      <c r="F20" s="2">
        <f t="shared" si="1"/>
        <v>1202</v>
      </c>
      <c r="G20" s="10"/>
      <c r="H20" s="10">
        <v>1202</v>
      </c>
      <c r="I20" s="2">
        <f t="shared" si="2"/>
        <v>1202</v>
      </c>
      <c r="J20" s="10"/>
      <c r="K20" s="10">
        <v>1202</v>
      </c>
    </row>
    <row r="21" spans="1:11" ht="50.25" customHeight="1">
      <c r="A21" s="8" t="s">
        <v>103</v>
      </c>
      <c r="B21" s="11" t="s">
        <v>104</v>
      </c>
      <c r="C21" s="42"/>
      <c r="D21" s="41"/>
      <c r="E21" s="41"/>
      <c r="F21" s="2">
        <f t="shared" si="1"/>
        <v>673</v>
      </c>
      <c r="G21" s="10">
        <f>G22</f>
        <v>0</v>
      </c>
      <c r="H21" s="10">
        <f>H22</f>
        <v>673</v>
      </c>
      <c r="I21" s="2">
        <f t="shared" si="2"/>
        <v>273</v>
      </c>
      <c r="J21" s="10">
        <f>J22</f>
        <v>0</v>
      </c>
      <c r="K21" s="10">
        <f>K22</f>
        <v>273</v>
      </c>
    </row>
    <row r="22" spans="1:11" ht="40.5" customHeight="1">
      <c r="A22" s="3" t="s">
        <v>105</v>
      </c>
      <c r="B22" s="11" t="s">
        <v>106</v>
      </c>
      <c r="C22" s="42"/>
      <c r="D22" s="41"/>
      <c r="E22" s="41"/>
      <c r="F22" s="2">
        <f t="shared" si="1"/>
        <v>673</v>
      </c>
      <c r="G22" s="10">
        <f>G23</f>
        <v>0</v>
      </c>
      <c r="H22" s="10">
        <f>H23</f>
        <v>673</v>
      </c>
      <c r="I22" s="2">
        <f t="shared" si="2"/>
        <v>273</v>
      </c>
      <c r="J22" s="10">
        <f>J23</f>
        <v>0</v>
      </c>
      <c r="K22" s="10">
        <f>K23</f>
        <v>273</v>
      </c>
    </row>
    <row r="23" spans="1:11" ht="69.75" customHeight="1">
      <c r="A23" s="8" t="s">
        <v>107</v>
      </c>
      <c r="B23" s="11" t="s">
        <v>106</v>
      </c>
      <c r="C23" s="42">
        <v>200</v>
      </c>
      <c r="D23" s="41" t="s">
        <v>12</v>
      </c>
      <c r="E23" s="41" t="s">
        <v>14</v>
      </c>
      <c r="F23" s="2">
        <f t="shared" si="1"/>
        <v>673</v>
      </c>
      <c r="G23" s="10"/>
      <c r="H23" s="10">
        <v>673</v>
      </c>
      <c r="I23" s="2">
        <f t="shared" si="2"/>
        <v>273</v>
      </c>
      <c r="J23" s="10"/>
      <c r="K23" s="10">
        <v>273</v>
      </c>
    </row>
    <row r="24" spans="1:11" ht="47.25">
      <c r="A24" s="3" t="s">
        <v>325</v>
      </c>
      <c r="B24" s="9" t="s">
        <v>328</v>
      </c>
      <c r="C24" s="41"/>
      <c r="D24" s="41"/>
      <c r="E24" s="41"/>
      <c r="F24" s="2">
        <f t="shared" si="1"/>
        <v>9505</v>
      </c>
      <c r="G24" s="2">
        <f aca="true" t="shared" si="3" ref="G24:K26">G25</f>
        <v>0</v>
      </c>
      <c r="H24" s="2">
        <f t="shared" si="3"/>
        <v>9505</v>
      </c>
      <c r="I24" s="2">
        <f t="shared" si="2"/>
        <v>9502</v>
      </c>
      <c r="J24" s="2">
        <f t="shared" si="3"/>
        <v>0</v>
      </c>
      <c r="K24" s="2">
        <f t="shared" si="3"/>
        <v>9502</v>
      </c>
    </row>
    <row r="25" spans="1:11" ht="63">
      <c r="A25" s="3" t="s">
        <v>314</v>
      </c>
      <c r="B25" s="9" t="s">
        <v>329</v>
      </c>
      <c r="C25" s="41"/>
      <c r="D25" s="41"/>
      <c r="E25" s="41"/>
      <c r="F25" s="2">
        <f t="shared" si="1"/>
        <v>9505</v>
      </c>
      <c r="G25" s="2">
        <f t="shared" si="3"/>
        <v>0</v>
      </c>
      <c r="H25" s="2">
        <f t="shared" si="3"/>
        <v>9505</v>
      </c>
      <c r="I25" s="2">
        <f t="shared" si="2"/>
        <v>9502</v>
      </c>
      <c r="J25" s="2">
        <f t="shared" si="3"/>
        <v>0</v>
      </c>
      <c r="K25" s="2">
        <f t="shared" si="3"/>
        <v>9502</v>
      </c>
    </row>
    <row r="26" spans="1:11" ht="57" customHeight="1">
      <c r="A26" s="9" t="s">
        <v>326</v>
      </c>
      <c r="B26" s="9" t="s">
        <v>330</v>
      </c>
      <c r="C26" s="41"/>
      <c r="D26" s="41"/>
      <c r="E26" s="41"/>
      <c r="F26" s="2">
        <f t="shared" si="1"/>
        <v>9505</v>
      </c>
      <c r="G26" s="2">
        <f t="shared" si="3"/>
        <v>0</v>
      </c>
      <c r="H26" s="2">
        <f t="shared" si="3"/>
        <v>9505</v>
      </c>
      <c r="I26" s="2">
        <f t="shared" si="2"/>
        <v>9502</v>
      </c>
      <c r="J26" s="2">
        <f t="shared" si="3"/>
        <v>0</v>
      </c>
      <c r="K26" s="2">
        <f t="shared" si="3"/>
        <v>9502</v>
      </c>
    </row>
    <row r="27" spans="1:11" ht="97.5" customHeight="1">
      <c r="A27" s="9" t="s">
        <v>327</v>
      </c>
      <c r="B27" s="9" t="s">
        <v>330</v>
      </c>
      <c r="C27" s="41" t="s">
        <v>21</v>
      </c>
      <c r="D27" s="41" t="s">
        <v>14</v>
      </c>
      <c r="E27" s="41" t="s">
        <v>56</v>
      </c>
      <c r="F27" s="2">
        <f t="shared" si="1"/>
        <v>9505</v>
      </c>
      <c r="G27" s="2">
        <v>0</v>
      </c>
      <c r="H27" s="2">
        <v>9505</v>
      </c>
      <c r="I27" s="2">
        <f t="shared" si="2"/>
        <v>9502</v>
      </c>
      <c r="J27" s="2">
        <v>0</v>
      </c>
      <c r="K27" s="2">
        <v>9502</v>
      </c>
    </row>
    <row r="28" spans="1:11" ht="79.5" customHeight="1">
      <c r="A28" s="3" t="s">
        <v>88</v>
      </c>
      <c r="B28" s="9" t="s">
        <v>85</v>
      </c>
      <c r="C28" s="41"/>
      <c r="D28" s="41"/>
      <c r="E28" s="41"/>
      <c r="F28" s="2">
        <f t="shared" si="1"/>
        <v>418</v>
      </c>
      <c r="G28" s="2">
        <f aca="true" t="shared" si="4" ref="G28:K30">G29</f>
        <v>0</v>
      </c>
      <c r="H28" s="2">
        <f t="shared" si="4"/>
        <v>418</v>
      </c>
      <c r="I28" s="2">
        <f t="shared" si="2"/>
        <v>418</v>
      </c>
      <c r="J28" s="2">
        <f t="shared" si="4"/>
        <v>0</v>
      </c>
      <c r="K28" s="2">
        <f t="shared" si="4"/>
        <v>418</v>
      </c>
    </row>
    <row r="29" spans="1:11" ht="66.75" customHeight="1">
      <c r="A29" s="3" t="s">
        <v>89</v>
      </c>
      <c r="B29" s="9" t="s">
        <v>86</v>
      </c>
      <c r="C29" s="41"/>
      <c r="D29" s="41"/>
      <c r="E29" s="41"/>
      <c r="F29" s="2">
        <f t="shared" si="1"/>
        <v>418</v>
      </c>
      <c r="G29" s="2">
        <f t="shared" si="4"/>
        <v>0</v>
      </c>
      <c r="H29" s="2">
        <f t="shared" si="4"/>
        <v>418</v>
      </c>
      <c r="I29" s="2">
        <f t="shared" si="2"/>
        <v>418</v>
      </c>
      <c r="J29" s="2">
        <f t="shared" si="4"/>
        <v>0</v>
      </c>
      <c r="K29" s="2">
        <f t="shared" si="4"/>
        <v>418</v>
      </c>
    </row>
    <row r="30" spans="1:11" ht="24" customHeight="1">
      <c r="A30" s="3" t="s">
        <v>90</v>
      </c>
      <c r="B30" s="9" t="s">
        <v>87</v>
      </c>
      <c r="C30" s="41"/>
      <c r="D30" s="41"/>
      <c r="E30" s="41"/>
      <c r="F30" s="2">
        <f t="shared" si="1"/>
        <v>418</v>
      </c>
      <c r="G30" s="2">
        <f t="shared" si="4"/>
        <v>0</v>
      </c>
      <c r="H30" s="2">
        <f t="shared" si="4"/>
        <v>418</v>
      </c>
      <c r="I30" s="2">
        <f t="shared" si="2"/>
        <v>418</v>
      </c>
      <c r="J30" s="2">
        <f t="shared" si="4"/>
        <v>0</v>
      </c>
      <c r="K30" s="2">
        <f t="shared" si="4"/>
        <v>418</v>
      </c>
    </row>
    <row r="31" spans="1:11" ht="95.25" customHeight="1">
      <c r="A31" s="3" t="s">
        <v>91</v>
      </c>
      <c r="B31" s="9" t="s">
        <v>87</v>
      </c>
      <c r="C31" s="41" t="s">
        <v>21</v>
      </c>
      <c r="D31" s="41" t="s">
        <v>56</v>
      </c>
      <c r="E31" s="41" t="s">
        <v>27</v>
      </c>
      <c r="F31" s="2">
        <f t="shared" si="1"/>
        <v>418</v>
      </c>
      <c r="G31" s="2"/>
      <c r="H31" s="2">
        <v>418</v>
      </c>
      <c r="I31" s="2">
        <f t="shared" si="2"/>
        <v>418</v>
      </c>
      <c r="J31" s="2"/>
      <c r="K31" s="2">
        <v>418</v>
      </c>
    </row>
    <row r="32" spans="1:11" ht="63">
      <c r="A32" s="11" t="s">
        <v>183</v>
      </c>
      <c r="B32" s="9" t="s">
        <v>27</v>
      </c>
      <c r="C32" s="41"/>
      <c r="D32" s="41"/>
      <c r="E32" s="41"/>
      <c r="F32" s="2">
        <f>G32+H32</f>
        <v>1135636</v>
      </c>
      <c r="G32" s="2"/>
      <c r="H32" s="2">
        <f>H33+H42+H63+H67+H71+H80+H84</f>
        <v>1135636</v>
      </c>
      <c r="I32" s="2">
        <f t="shared" si="2"/>
        <v>1182189</v>
      </c>
      <c r="J32" s="2"/>
      <c r="K32" s="2">
        <f>K33+K42+K63+K67+K71+K80+K84</f>
        <v>1182189</v>
      </c>
    </row>
    <row r="33" spans="1:11" ht="31.5">
      <c r="A33" s="11" t="s">
        <v>184</v>
      </c>
      <c r="B33" s="9" t="s">
        <v>185</v>
      </c>
      <c r="C33" s="41"/>
      <c r="D33" s="41"/>
      <c r="E33" s="41"/>
      <c r="F33" s="2">
        <f>G33+H33</f>
        <v>292080</v>
      </c>
      <c r="G33" s="2"/>
      <c r="H33" s="2">
        <f>H34+H39</f>
        <v>292080</v>
      </c>
      <c r="I33" s="2">
        <f t="shared" si="2"/>
        <v>302876</v>
      </c>
      <c r="J33" s="2"/>
      <c r="K33" s="2">
        <f>K34+K39</f>
        <v>302876</v>
      </c>
    </row>
    <row r="34" spans="1:11" ht="47.25">
      <c r="A34" s="11" t="s">
        <v>186</v>
      </c>
      <c r="B34" s="9" t="s">
        <v>187</v>
      </c>
      <c r="C34" s="41"/>
      <c r="D34" s="41"/>
      <c r="E34" s="41"/>
      <c r="F34" s="2">
        <f>G34+H34</f>
        <v>274020</v>
      </c>
      <c r="G34" s="2"/>
      <c r="H34" s="2">
        <f>H35+H37</f>
        <v>274020</v>
      </c>
      <c r="I34" s="2">
        <f t="shared" si="2"/>
        <v>284816</v>
      </c>
      <c r="J34" s="2"/>
      <c r="K34" s="2">
        <f>K35+K37</f>
        <v>284816</v>
      </c>
    </row>
    <row r="35" spans="1:11" ht="47.25">
      <c r="A35" s="11" t="s">
        <v>188</v>
      </c>
      <c r="B35" s="9" t="s">
        <v>189</v>
      </c>
      <c r="C35" s="41"/>
      <c r="D35" s="41"/>
      <c r="E35" s="41"/>
      <c r="F35" s="2">
        <f>G35+H35</f>
        <v>139492</v>
      </c>
      <c r="G35" s="2"/>
      <c r="H35" s="2">
        <f>H36</f>
        <v>139492</v>
      </c>
      <c r="I35" s="2">
        <f t="shared" si="2"/>
        <v>139492</v>
      </c>
      <c r="J35" s="2"/>
      <c r="K35" s="2">
        <f>K36</f>
        <v>139492</v>
      </c>
    </row>
    <row r="36" spans="1:11" ht="94.5">
      <c r="A36" s="11" t="s">
        <v>190</v>
      </c>
      <c r="B36" s="9" t="s">
        <v>189</v>
      </c>
      <c r="C36" s="41" t="s">
        <v>21</v>
      </c>
      <c r="D36" s="41" t="s">
        <v>26</v>
      </c>
      <c r="E36" s="41" t="s">
        <v>12</v>
      </c>
      <c r="F36" s="2">
        <f aca="true" t="shared" si="5" ref="F36:F99">G36+H36</f>
        <v>139492</v>
      </c>
      <c r="G36" s="2"/>
      <c r="H36" s="2">
        <v>139492</v>
      </c>
      <c r="I36" s="2">
        <f aca="true" t="shared" si="6" ref="I36:I99">J36+K36</f>
        <v>139492</v>
      </c>
      <c r="J36" s="2"/>
      <c r="K36" s="2">
        <v>139492</v>
      </c>
    </row>
    <row r="37" spans="1:11" ht="110.25">
      <c r="A37" s="11" t="s">
        <v>191</v>
      </c>
      <c r="B37" s="9" t="s">
        <v>192</v>
      </c>
      <c r="C37" s="41"/>
      <c r="D37" s="41"/>
      <c r="E37" s="41"/>
      <c r="F37" s="2">
        <f t="shared" si="5"/>
        <v>134528</v>
      </c>
      <c r="G37" s="2"/>
      <c r="H37" s="2">
        <f>H38</f>
        <v>134528</v>
      </c>
      <c r="I37" s="2">
        <f t="shared" si="6"/>
        <v>145324</v>
      </c>
      <c r="J37" s="2"/>
      <c r="K37" s="2">
        <f>K38</f>
        <v>145324</v>
      </c>
    </row>
    <row r="38" spans="1:11" ht="126">
      <c r="A38" s="11" t="s">
        <v>193</v>
      </c>
      <c r="B38" s="9" t="s">
        <v>192</v>
      </c>
      <c r="C38" s="41" t="s">
        <v>21</v>
      </c>
      <c r="D38" s="41" t="s">
        <v>26</v>
      </c>
      <c r="E38" s="41" t="s">
        <v>12</v>
      </c>
      <c r="F38" s="2">
        <f t="shared" si="5"/>
        <v>134528</v>
      </c>
      <c r="G38" s="2"/>
      <c r="H38" s="2">
        <v>134528</v>
      </c>
      <c r="I38" s="2">
        <f t="shared" si="6"/>
        <v>145324</v>
      </c>
      <c r="J38" s="2"/>
      <c r="K38" s="2">
        <v>145324</v>
      </c>
    </row>
    <row r="39" spans="1:11" ht="47.25">
      <c r="A39" s="9" t="s">
        <v>194</v>
      </c>
      <c r="B39" s="9" t="s">
        <v>195</v>
      </c>
      <c r="C39" s="41"/>
      <c r="D39" s="41"/>
      <c r="E39" s="41"/>
      <c r="F39" s="2">
        <f t="shared" si="5"/>
        <v>18060</v>
      </c>
      <c r="G39" s="2"/>
      <c r="H39" s="2">
        <f aca="true" t="shared" si="7" ref="H39:K40">H40</f>
        <v>18060</v>
      </c>
      <c r="I39" s="2">
        <f t="shared" si="6"/>
        <v>18060</v>
      </c>
      <c r="J39" s="2"/>
      <c r="K39" s="2">
        <f t="shared" si="7"/>
        <v>18060</v>
      </c>
    </row>
    <row r="40" spans="1:11" ht="110.25">
      <c r="A40" s="11" t="s">
        <v>196</v>
      </c>
      <c r="B40" s="9" t="s">
        <v>197</v>
      </c>
      <c r="C40" s="41"/>
      <c r="D40" s="41"/>
      <c r="E40" s="41"/>
      <c r="F40" s="2">
        <f t="shared" si="5"/>
        <v>18060</v>
      </c>
      <c r="G40" s="2"/>
      <c r="H40" s="2">
        <f t="shared" si="7"/>
        <v>18060</v>
      </c>
      <c r="I40" s="2">
        <f t="shared" si="6"/>
        <v>18060</v>
      </c>
      <c r="J40" s="2"/>
      <c r="K40" s="2">
        <f t="shared" si="7"/>
        <v>18060</v>
      </c>
    </row>
    <row r="41" spans="1:11" ht="110.25">
      <c r="A41" s="11" t="s">
        <v>198</v>
      </c>
      <c r="B41" s="9" t="s">
        <v>197</v>
      </c>
      <c r="C41" s="41" t="s">
        <v>199</v>
      </c>
      <c r="D41" s="41" t="s">
        <v>138</v>
      </c>
      <c r="E41" s="41" t="s">
        <v>14</v>
      </c>
      <c r="F41" s="2">
        <f t="shared" si="5"/>
        <v>18060</v>
      </c>
      <c r="G41" s="2"/>
      <c r="H41" s="2">
        <v>18060</v>
      </c>
      <c r="I41" s="2">
        <f t="shared" si="6"/>
        <v>18060</v>
      </c>
      <c r="J41" s="2"/>
      <c r="K41" s="2">
        <v>18060</v>
      </c>
    </row>
    <row r="42" spans="1:11" ht="15.75">
      <c r="A42" s="11" t="s">
        <v>200</v>
      </c>
      <c r="B42" s="9" t="s">
        <v>201</v>
      </c>
      <c r="C42" s="41"/>
      <c r="D42" s="41"/>
      <c r="E42" s="41"/>
      <c r="F42" s="2">
        <f t="shared" si="5"/>
        <v>717882</v>
      </c>
      <c r="G42" s="2"/>
      <c r="H42" s="2">
        <f>H43+H50+H57+H60</f>
        <v>717882</v>
      </c>
      <c r="I42" s="2">
        <f t="shared" si="6"/>
        <v>751332</v>
      </c>
      <c r="J42" s="2"/>
      <c r="K42" s="2">
        <f>K43+K50+K57+K60</f>
        <v>751332</v>
      </c>
    </row>
    <row r="43" spans="1:11" ht="31.5">
      <c r="A43" s="11" t="s">
        <v>202</v>
      </c>
      <c r="B43" s="9" t="s">
        <v>203</v>
      </c>
      <c r="C43" s="41"/>
      <c r="D43" s="41"/>
      <c r="E43" s="41"/>
      <c r="F43" s="2">
        <f t="shared" si="5"/>
        <v>703994</v>
      </c>
      <c r="G43" s="2"/>
      <c r="H43" s="2">
        <f>H44+H46+H48</f>
        <v>703994</v>
      </c>
      <c r="I43" s="2">
        <f t="shared" si="6"/>
        <v>736036</v>
      </c>
      <c r="J43" s="2"/>
      <c r="K43" s="2">
        <f>K44+K46+K48</f>
        <v>736036</v>
      </c>
    </row>
    <row r="44" spans="1:11" ht="47.25">
      <c r="A44" s="11" t="s">
        <v>188</v>
      </c>
      <c r="B44" s="9" t="s">
        <v>204</v>
      </c>
      <c r="C44" s="41"/>
      <c r="D44" s="41"/>
      <c r="E44" s="41"/>
      <c r="F44" s="2">
        <f t="shared" si="5"/>
        <v>158474</v>
      </c>
      <c r="G44" s="2"/>
      <c r="H44" s="2">
        <f>H45</f>
        <v>158474</v>
      </c>
      <c r="I44" s="2">
        <f t="shared" si="6"/>
        <v>155369</v>
      </c>
      <c r="J44" s="2"/>
      <c r="K44" s="2">
        <f>K45</f>
        <v>155369</v>
      </c>
    </row>
    <row r="45" spans="1:11" ht="94.5">
      <c r="A45" s="11" t="s">
        <v>190</v>
      </c>
      <c r="B45" s="9" t="s">
        <v>204</v>
      </c>
      <c r="C45" s="41" t="s">
        <v>21</v>
      </c>
      <c r="D45" s="41" t="s">
        <v>26</v>
      </c>
      <c r="E45" s="41" t="s">
        <v>27</v>
      </c>
      <c r="F45" s="2">
        <f t="shared" si="5"/>
        <v>158474</v>
      </c>
      <c r="G45" s="2"/>
      <c r="H45" s="2">
        <v>158474</v>
      </c>
      <c r="I45" s="2">
        <f t="shared" si="6"/>
        <v>155369</v>
      </c>
      <c r="J45" s="2"/>
      <c r="K45" s="2">
        <v>155369</v>
      </c>
    </row>
    <row r="46" spans="1:11" ht="94.5">
      <c r="A46" s="11" t="s">
        <v>205</v>
      </c>
      <c r="B46" s="9" t="s">
        <v>206</v>
      </c>
      <c r="C46" s="41"/>
      <c r="D46" s="41"/>
      <c r="E46" s="41"/>
      <c r="F46" s="2">
        <f t="shared" si="5"/>
        <v>539538</v>
      </c>
      <c r="G46" s="2"/>
      <c r="H46" s="2">
        <f>H47</f>
        <v>539538</v>
      </c>
      <c r="I46" s="2">
        <f t="shared" si="6"/>
        <v>574685</v>
      </c>
      <c r="J46" s="2"/>
      <c r="K46" s="2">
        <f>K47</f>
        <v>574685</v>
      </c>
    </row>
    <row r="47" spans="1:11" ht="110.25">
      <c r="A47" s="11" t="s">
        <v>207</v>
      </c>
      <c r="B47" s="9" t="s">
        <v>206</v>
      </c>
      <c r="C47" s="41" t="s">
        <v>21</v>
      </c>
      <c r="D47" s="41" t="s">
        <v>26</v>
      </c>
      <c r="E47" s="41" t="s">
        <v>27</v>
      </c>
      <c r="F47" s="2">
        <f t="shared" si="5"/>
        <v>539538</v>
      </c>
      <c r="G47" s="2"/>
      <c r="H47" s="2">
        <v>539538</v>
      </c>
      <c r="I47" s="2">
        <f t="shared" si="6"/>
        <v>574685</v>
      </c>
      <c r="J47" s="2"/>
      <c r="K47" s="2">
        <v>574685</v>
      </c>
    </row>
    <row r="48" spans="1:11" ht="110.25">
      <c r="A48" s="11" t="s">
        <v>208</v>
      </c>
      <c r="B48" s="9" t="s">
        <v>209</v>
      </c>
      <c r="C48" s="41"/>
      <c r="D48" s="41"/>
      <c r="E48" s="41"/>
      <c r="F48" s="2">
        <f t="shared" si="5"/>
        <v>5982</v>
      </c>
      <c r="G48" s="2"/>
      <c r="H48" s="2">
        <f>H49</f>
        <v>5982</v>
      </c>
      <c r="I48" s="2">
        <f t="shared" si="6"/>
        <v>5982</v>
      </c>
      <c r="J48" s="2"/>
      <c r="K48" s="2">
        <f>K49</f>
        <v>5982</v>
      </c>
    </row>
    <row r="49" spans="1:11" ht="126">
      <c r="A49" s="11" t="s">
        <v>210</v>
      </c>
      <c r="B49" s="9" t="s">
        <v>209</v>
      </c>
      <c r="C49" s="41" t="s">
        <v>21</v>
      </c>
      <c r="D49" s="41" t="s">
        <v>26</v>
      </c>
      <c r="E49" s="41" t="s">
        <v>27</v>
      </c>
      <c r="F49" s="2">
        <f t="shared" si="5"/>
        <v>5982</v>
      </c>
      <c r="G49" s="2"/>
      <c r="H49" s="2">
        <v>5982</v>
      </c>
      <c r="I49" s="2">
        <f t="shared" si="6"/>
        <v>5982</v>
      </c>
      <c r="J49" s="2"/>
      <c r="K49" s="2">
        <v>5982</v>
      </c>
    </row>
    <row r="50" spans="1:11" ht="31.5">
      <c r="A50" s="11" t="s">
        <v>211</v>
      </c>
      <c r="B50" s="9" t="s">
        <v>212</v>
      </c>
      <c r="C50" s="41"/>
      <c r="D50" s="41"/>
      <c r="E50" s="41"/>
      <c r="F50" s="2">
        <f t="shared" si="5"/>
        <v>7328</v>
      </c>
      <c r="G50" s="2"/>
      <c r="H50" s="2">
        <f>H53+H55+H51</f>
        <v>7328</v>
      </c>
      <c r="I50" s="2">
        <f t="shared" si="6"/>
        <v>7328</v>
      </c>
      <c r="J50" s="2"/>
      <c r="K50" s="2">
        <f>K53+K55+K51</f>
        <v>7328</v>
      </c>
    </row>
    <row r="51" spans="1:11" ht="47.25">
      <c r="A51" s="11" t="s">
        <v>213</v>
      </c>
      <c r="B51" s="9" t="s">
        <v>214</v>
      </c>
      <c r="C51" s="41"/>
      <c r="D51" s="41"/>
      <c r="E51" s="41"/>
      <c r="F51" s="2">
        <f t="shared" si="5"/>
        <v>2875</v>
      </c>
      <c r="G51" s="2">
        <f>G52</f>
        <v>0</v>
      </c>
      <c r="H51" s="2">
        <f>H52</f>
        <v>2875</v>
      </c>
      <c r="I51" s="2">
        <f t="shared" si="6"/>
        <v>2875</v>
      </c>
      <c r="J51" s="2">
        <f>J52</f>
        <v>0</v>
      </c>
      <c r="K51" s="2">
        <f>K52</f>
        <v>2875</v>
      </c>
    </row>
    <row r="52" spans="1:11" ht="94.5">
      <c r="A52" s="9" t="s">
        <v>215</v>
      </c>
      <c r="B52" s="9" t="s">
        <v>214</v>
      </c>
      <c r="C52" s="41" t="s">
        <v>21</v>
      </c>
      <c r="D52" s="41" t="s">
        <v>26</v>
      </c>
      <c r="E52" s="41" t="s">
        <v>26</v>
      </c>
      <c r="F52" s="2">
        <f t="shared" si="5"/>
        <v>2875</v>
      </c>
      <c r="G52" s="2"/>
      <c r="H52" s="2">
        <v>2875</v>
      </c>
      <c r="I52" s="2">
        <f t="shared" si="6"/>
        <v>2875</v>
      </c>
      <c r="J52" s="2"/>
      <c r="K52" s="2">
        <v>2875</v>
      </c>
    </row>
    <row r="53" spans="1:11" ht="31.5">
      <c r="A53" s="11" t="s">
        <v>216</v>
      </c>
      <c r="B53" s="9" t="s">
        <v>217</v>
      </c>
      <c r="C53" s="41"/>
      <c r="D53" s="41"/>
      <c r="E53" s="41"/>
      <c r="F53" s="2">
        <f t="shared" si="5"/>
        <v>3290</v>
      </c>
      <c r="G53" s="2"/>
      <c r="H53" s="2">
        <f>H54</f>
        <v>3290</v>
      </c>
      <c r="I53" s="2">
        <f t="shared" si="6"/>
        <v>3290</v>
      </c>
      <c r="J53" s="2"/>
      <c r="K53" s="2">
        <f>K54</f>
        <v>3290</v>
      </c>
    </row>
    <row r="54" spans="1:11" ht="78.75">
      <c r="A54" s="11" t="s">
        <v>218</v>
      </c>
      <c r="B54" s="9" t="s">
        <v>217</v>
      </c>
      <c r="C54" s="41" t="s">
        <v>21</v>
      </c>
      <c r="D54" s="41" t="s">
        <v>26</v>
      </c>
      <c r="E54" s="41" t="s">
        <v>26</v>
      </c>
      <c r="F54" s="2">
        <f t="shared" si="5"/>
        <v>3290</v>
      </c>
      <c r="G54" s="2"/>
      <c r="H54" s="2">
        <v>3290</v>
      </c>
      <c r="I54" s="2">
        <f t="shared" si="6"/>
        <v>3290</v>
      </c>
      <c r="J54" s="2"/>
      <c r="K54" s="2">
        <v>3290</v>
      </c>
    </row>
    <row r="55" spans="1:11" ht="47.25">
      <c r="A55" s="11" t="s">
        <v>219</v>
      </c>
      <c r="B55" s="9" t="s">
        <v>220</v>
      </c>
      <c r="C55" s="41"/>
      <c r="D55" s="41"/>
      <c r="E55" s="41"/>
      <c r="F55" s="2">
        <f t="shared" si="5"/>
        <v>1163</v>
      </c>
      <c r="G55" s="2"/>
      <c r="H55" s="2">
        <f>H56</f>
        <v>1163</v>
      </c>
      <c r="I55" s="2">
        <f t="shared" si="6"/>
        <v>1163</v>
      </c>
      <c r="J55" s="2"/>
      <c r="K55" s="2">
        <f>K56</f>
        <v>1163</v>
      </c>
    </row>
    <row r="56" spans="1:11" ht="78.75">
      <c r="A56" s="11" t="s">
        <v>218</v>
      </c>
      <c r="B56" s="9" t="s">
        <v>220</v>
      </c>
      <c r="C56" s="41" t="s">
        <v>21</v>
      </c>
      <c r="D56" s="41" t="s">
        <v>26</v>
      </c>
      <c r="E56" s="41" t="s">
        <v>26</v>
      </c>
      <c r="F56" s="2">
        <f t="shared" si="5"/>
        <v>1163</v>
      </c>
      <c r="G56" s="2"/>
      <c r="H56" s="2">
        <v>1163</v>
      </c>
      <c r="I56" s="2">
        <f t="shared" si="6"/>
        <v>1163</v>
      </c>
      <c r="J56" s="2"/>
      <c r="K56" s="2">
        <v>1163</v>
      </c>
    </row>
    <row r="57" spans="1:11" ht="47.25">
      <c r="A57" s="11" t="s">
        <v>221</v>
      </c>
      <c r="B57" s="9" t="s">
        <v>222</v>
      </c>
      <c r="C57" s="41"/>
      <c r="D57" s="41"/>
      <c r="E57" s="41"/>
      <c r="F57" s="2">
        <f t="shared" si="5"/>
        <v>6500</v>
      </c>
      <c r="G57" s="2"/>
      <c r="H57" s="2">
        <f>H58</f>
        <v>6500</v>
      </c>
      <c r="I57" s="2">
        <f t="shared" si="6"/>
        <v>7908</v>
      </c>
      <c r="J57" s="2"/>
      <c r="K57" s="2">
        <f>K58</f>
        <v>7908</v>
      </c>
    </row>
    <row r="58" spans="1:11" ht="47.25">
      <c r="A58" s="11" t="s">
        <v>223</v>
      </c>
      <c r="B58" s="9" t="s">
        <v>224</v>
      </c>
      <c r="C58" s="41"/>
      <c r="D58" s="41"/>
      <c r="E58" s="41"/>
      <c r="F58" s="2">
        <f t="shared" si="5"/>
        <v>6500</v>
      </c>
      <c r="G58" s="2"/>
      <c r="H58" s="2">
        <f>H59</f>
        <v>6500</v>
      </c>
      <c r="I58" s="2">
        <f t="shared" si="6"/>
        <v>7908</v>
      </c>
      <c r="J58" s="2"/>
      <c r="K58" s="2">
        <f>K59</f>
        <v>7908</v>
      </c>
    </row>
    <row r="59" spans="1:11" ht="94.5">
      <c r="A59" s="11" t="s">
        <v>225</v>
      </c>
      <c r="B59" s="9" t="s">
        <v>224</v>
      </c>
      <c r="C59" s="41" t="s">
        <v>226</v>
      </c>
      <c r="D59" s="41" t="s">
        <v>26</v>
      </c>
      <c r="E59" s="41" t="s">
        <v>27</v>
      </c>
      <c r="F59" s="2">
        <f t="shared" si="5"/>
        <v>6500</v>
      </c>
      <c r="G59" s="2"/>
      <c r="H59" s="2">
        <v>6500</v>
      </c>
      <c r="I59" s="2">
        <f t="shared" si="6"/>
        <v>7908</v>
      </c>
      <c r="J59" s="2"/>
      <c r="K59" s="2">
        <v>7908</v>
      </c>
    </row>
    <row r="60" spans="1:11" ht="31.5">
      <c r="A60" s="11" t="s">
        <v>227</v>
      </c>
      <c r="B60" s="9" t="s">
        <v>228</v>
      </c>
      <c r="C60" s="41"/>
      <c r="D60" s="41"/>
      <c r="E60" s="41"/>
      <c r="F60" s="2">
        <f t="shared" si="5"/>
        <v>60</v>
      </c>
      <c r="G60" s="2"/>
      <c r="H60" s="2">
        <f aca="true" t="shared" si="8" ref="H60:K61">H61</f>
        <v>60</v>
      </c>
      <c r="I60" s="2">
        <f t="shared" si="6"/>
        <v>60</v>
      </c>
      <c r="J60" s="2"/>
      <c r="K60" s="2">
        <f t="shared" si="8"/>
        <v>60</v>
      </c>
    </row>
    <row r="61" spans="1:11" ht="63">
      <c r="A61" s="11" t="s">
        <v>229</v>
      </c>
      <c r="B61" s="9" t="s">
        <v>230</v>
      </c>
      <c r="C61" s="41"/>
      <c r="D61" s="41"/>
      <c r="E61" s="41"/>
      <c r="F61" s="2">
        <f t="shared" si="5"/>
        <v>60</v>
      </c>
      <c r="G61" s="2"/>
      <c r="H61" s="2">
        <f t="shared" si="8"/>
        <v>60</v>
      </c>
      <c r="I61" s="2">
        <f t="shared" si="6"/>
        <v>60</v>
      </c>
      <c r="J61" s="2"/>
      <c r="K61" s="2">
        <f t="shared" si="8"/>
        <v>60</v>
      </c>
    </row>
    <row r="62" spans="1:11" ht="78.75">
      <c r="A62" s="11" t="s">
        <v>231</v>
      </c>
      <c r="B62" s="9" t="s">
        <v>230</v>
      </c>
      <c r="C62" s="41" t="s">
        <v>232</v>
      </c>
      <c r="D62" s="41" t="s">
        <v>26</v>
      </c>
      <c r="E62" s="41" t="s">
        <v>15</v>
      </c>
      <c r="F62" s="2">
        <f t="shared" si="5"/>
        <v>60</v>
      </c>
      <c r="G62" s="2"/>
      <c r="H62" s="2">
        <v>60</v>
      </c>
      <c r="I62" s="2">
        <f t="shared" si="6"/>
        <v>60</v>
      </c>
      <c r="J62" s="2"/>
      <c r="K62" s="2">
        <v>60</v>
      </c>
    </row>
    <row r="63" spans="1:11" ht="31.5">
      <c r="A63" s="11" t="s">
        <v>233</v>
      </c>
      <c r="B63" s="9" t="s">
        <v>234</v>
      </c>
      <c r="C63" s="41"/>
      <c r="D63" s="41"/>
      <c r="E63" s="41"/>
      <c r="F63" s="2">
        <f t="shared" si="5"/>
        <v>56746</v>
      </c>
      <c r="G63" s="2"/>
      <c r="H63" s="2">
        <f aca="true" t="shared" si="9" ref="H63:K65">H64</f>
        <v>56746</v>
      </c>
      <c r="I63" s="2">
        <f t="shared" si="6"/>
        <v>57627</v>
      </c>
      <c r="J63" s="2"/>
      <c r="K63" s="2">
        <f t="shared" si="9"/>
        <v>57627</v>
      </c>
    </row>
    <row r="64" spans="1:11" ht="47.25">
      <c r="A64" s="11" t="s">
        <v>235</v>
      </c>
      <c r="B64" s="9" t="s">
        <v>236</v>
      </c>
      <c r="C64" s="41"/>
      <c r="D64" s="41"/>
      <c r="E64" s="41"/>
      <c r="F64" s="2">
        <f t="shared" si="5"/>
        <v>56746</v>
      </c>
      <c r="G64" s="2"/>
      <c r="H64" s="2">
        <f t="shared" si="9"/>
        <v>56746</v>
      </c>
      <c r="I64" s="2">
        <f t="shared" si="6"/>
        <v>57627</v>
      </c>
      <c r="J64" s="2"/>
      <c r="K64" s="2">
        <f t="shared" si="9"/>
        <v>57627</v>
      </c>
    </row>
    <row r="65" spans="1:11" ht="47.25">
      <c r="A65" s="11" t="s">
        <v>213</v>
      </c>
      <c r="B65" s="9" t="s">
        <v>237</v>
      </c>
      <c r="C65" s="41"/>
      <c r="D65" s="41"/>
      <c r="E65" s="41"/>
      <c r="F65" s="2">
        <f t="shared" si="5"/>
        <v>56746</v>
      </c>
      <c r="G65" s="2"/>
      <c r="H65" s="2">
        <f t="shared" si="9"/>
        <v>56746</v>
      </c>
      <c r="I65" s="2">
        <f t="shared" si="6"/>
        <v>57627</v>
      </c>
      <c r="J65" s="2"/>
      <c r="K65" s="2">
        <f t="shared" si="9"/>
        <v>57627</v>
      </c>
    </row>
    <row r="66" spans="1:11" ht="94.5">
      <c r="A66" s="11" t="s">
        <v>190</v>
      </c>
      <c r="B66" s="9" t="s">
        <v>237</v>
      </c>
      <c r="C66" s="41" t="s">
        <v>21</v>
      </c>
      <c r="D66" s="41" t="s">
        <v>26</v>
      </c>
      <c r="E66" s="41" t="s">
        <v>27</v>
      </c>
      <c r="F66" s="2">
        <f t="shared" si="5"/>
        <v>56746</v>
      </c>
      <c r="G66" s="2"/>
      <c r="H66" s="2">
        <v>56746</v>
      </c>
      <c r="I66" s="2">
        <f t="shared" si="6"/>
        <v>57627</v>
      </c>
      <c r="J66" s="2"/>
      <c r="K66" s="2">
        <v>57627</v>
      </c>
    </row>
    <row r="67" spans="1:11" ht="31.5">
      <c r="A67" s="11" t="s">
        <v>238</v>
      </c>
      <c r="B67" s="9" t="s">
        <v>239</v>
      </c>
      <c r="C67" s="41"/>
      <c r="D67" s="41"/>
      <c r="E67" s="41"/>
      <c r="F67" s="2">
        <f t="shared" si="5"/>
        <v>296</v>
      </c>
      <c r="G67" s="2"/>
      <c r="H67" s="2">
        <f aca="true" t="shared" si="10" ref="H67:K69">H68</f>
        <v>296</v>
      </c>
      <c r="I67" s="2">
        <f t="shared" si="6"/>
        <v>296</v>
      </c>
      <c r="J67" s="2"/>
      <c r="K67" s="2">
        <f t="shared" si="10"/>
        <v>296</v>
      </c>
    </row>
    <row r="68" spans="1:11" ht="47.25">
      <c r="A68" s="11" t="s">
        <v>240</v>
      </c>
      <c r="B68" s="9" t="s">
        <v>241</v>
      </c>
      <c r="C68" s="41"/>
      <c r="D68" s="41"/>
      <c r="E68" s="41"/>
      <c r="F68" s="2">
        <f t="shared" si="5"/>
        <v>296</v>
      </c>
      <c r="G68" s="2"/>
      <c r="H68" s="2">
        <f t="shared" si="10"/>
        <v>296</v>
      </c>
      <c r="I68" s="2">
        <f t="shared" si="6"/>
        <v>296</v>
      </c>
      <c r="J68" s="2"/>
      <c r="K68" s="2">
        <f t="shared" si="10"/>
        <v>296</v>
      </c>
    </row>
    <row r="69" spans="1:11" ht="78.75">
      <c r="A69" s="11" t="s">
        <v>242</v>
      </c>
      <c r="B69" s="9" t="s">
        <v>243</v>
      </c>
      <c r="C69" s="41"/>
      <c r="D69" s="41"/>
      <c r="E69" s="41"/>
      <c r="F69" s="2">
        <f t="shared" si="5"/>
        <v>296</v>
      </c>
      <c r="G69" s="2"/>
      <c r="H69" s="2">
        <f t="shared" si="10"/>
        <v>296</v>
      </c>
      <c r="I69" s="2">
        <f t="shared" si="6"/>
        <v>296</v>
      </c>
      <c r="J69" s="2"/>
      <c r="K69" s="2">
        <f t="shared" si="10"/>
        <v>296</v>
      </c>
    </row>
    <row r="70" spans="1:11" ht="94.5">
      <c r="A70" s="11" t="s">
        <v>244</v>
      </c>
      <c r="B70" s="9" t="s">
        <v>243</v>
      </c>
      <c r="C70" s="41" t="s">
        <v>21</v>
      </c>
      <c r="D70" s="41" t="s">
        <v>26</v>
      </c>
      <c r="E70" s="41" t="s">
        <v>15</v>
      </c>
      <c r="F70" s="2">
        <f t="shared" si="5"/>
        <v>296</v>
      </c>
      <c r="G70" s="2"/>
      <c r="H70" s="2">
        <v>296</v>
      </c>
      <c r="I70" s="2">
        <f t="shared" si="6"/>
        <v>296</v>
      </c>
      <c r="J70" s="2"/>
      <c r="K70" s="2">
        <v>296</v>
      </c>
    </row>
    <row r="71" spans="1:11" ht="31.5">
      <c r="A71" s="11" t="s">
        <v>245</v>
      </c>
      <c r="B71" s="9" t="s">
        <v>246</v>
      </c>
      <c r="C71" s="41"/>
      <c r="D71" s="41"/>
      <c r="E71" s="41"/>
      <c r="F71" s="2">
        <f t="shared" si="5"/>
        <v>1779</v>
      </c>
      <c r="G71" s="2"/>
      <c r="H71" s="2">
        <f>H72+H77</f>
        <v>1779</v>
      </c>
      <c r="I71" s="2">
        <f t="shared" si="6"/>
        <v>1779</v>
      </c>
      <c r="J71" s="2"/>
      <c r="K71" s="2">
        <f>K72+K77</f>
        <v>1779</v>
      </c>
    </row>
    <row r="72" spans="1:11" ht="31.5">
      <c r="A72" s="11" t="s">
        <v>247</v>
      </c>
      <c r="B72" s="9" t="s">
        <v>248</v>
      </c>
      <c r="C72" s="41"/>
      <c r="D72" s="41"/>
      <c r="E72" s="41"/>
      <c r="F72" s="2">
        <f t="shared" si="5"/>
        <v>1599</v>
      </c>
      <c r="G72" s="2"/>
      <c r="H72" s="2">
        <f>H73+H75</f>
        <v>1599</v>
      </c>
      <c r="I72" s="2">
        <f t="shared" si="6"/>
        <v>1599</v>
      </c>
      <c r="J72" s="2"/>
      <c r="K72" s="2">
        <f>K73+K75</f>
        <v>1599</v>
      </c>
    </row>
    <row r="73" spans="1:11" ht="47.25">
      <c r="A73" s="11" t="s">
        <v>213</v>
      </c>
      <c r="B73" s="9" t="s">
        <v>249</v>
      </c>
      <c r="C73" s="41"/>
      <c r="D73" s="41"/>
      <c r="E73" s="41"/>
      <c r="F73" s="2">
        <f t="shared" si="5"/>
        <v>999</v>
      </c>
      <c r="G73" s="2"/>
      <c r="H73" s="2">
        <f>H74</f>
        <v>999</v>
      </c>
      <c r="I73" s="2">
        <f t="shared" si="6"/>
        <v>999</v>
      </c>
      <c r="J73" s="2"/>
      <c r="K73" s="2">
        <f>K74</f>
        <v>999</v>
      </c>
    </row>
    <row r="74" spans="1:11" ht="94.5">
      <c r="A74" s="11" t="s">
        <v>190</v>
      </c>
      <c r="B74" s="9" t="s">
        <v>249</v>
      </c>
      <c r="C74" s="41" t="s">
        <v>21</v>
      </c>
      <c r="D74" s="41" t="s">
        <v>26</v>
      </c>
      <c r="E74" s="41" t="s">
        <v>26</v>
      </c>
      <c r="F74" s="2">
        <f t="shared" si="5"/>
        <v>999</v>
      </c>
      <c r="G74" s="2"/>
      <c r="H74" s="2">
        <v>999</v>
      </c>
      <c r="I74" s="2">
        <f t="shared" si="6"/>
        <v>999</v>
      </c>
      <c r="J74" s="2"/>
      <c r="K74" s="2">
        <v>999</v>
      </c>
    </row>
    <row r="75" spans="1:11" ht="15.75">
      <c r="A75" s="11" t="s">
        <v>250</v>
      </c>
      <c r="B75" s="9" t="s">
        <v>251</v>
      </c>
      <c r="C75" s="41"/>
      <c r="D75" s="41"/>
      <c r="E75" s="41"/>
      <c r="F75" s="2">
        <f t="shared" si="5"/>
        <v>600</v>
      </c>
      <c r="G75" s="2"/>
      <c r="H75" s="2">
        <f>H76</f>
        <v>600</v>
      </c>
      <c r="I75" s="2">
        <f t="shared" si="6"/>
        <v>600</v>
      </c>
      <c r="J75" s="2"/>
      <c r="K75" s="2">
        <f>K76</f>
        <v>600</v>
      </c>
    </row>
    <row r="76" spans="1:11" ht="31.5">
      <c r="A76" s="11" t="s">
        <v>252</v>
      </c>
      <c r="B76" s="9" t="s">
        <v>251</v>
      </c>
      <c r="C76" s="41" t="s">
        <v>20</v>
      </c>
      <c r="D76" s="41" t="s">
        <v>26</v>
      </c>
      <c r="E76" s="41" t="s">
        <v>26</v>
      </c>
      <c r="F76" s="2">
        <f t="shared" si="5"/>
        <v>600</v>
      </c>
      <c r="G76" s="2"/>
      <c r="H76" s="2">
        <v>600</v>
      </c>
      <c r="I76" s="2">
        <f t="shared" si="6"/>
        <v>600</v>
      </c>
      <c r="J76" s="2"/>
      <c r="K76" s="2">
        <v>600</v>
      </c>
    </row>
    <row r="77" spans="1:11" ht="31.5">
      <c r="A77" s="11" t="s">
        <v>253</v>
      </c>
      <c r="B77" s="9" t="s">
        <v>254</v>
      </c>
      <c r="C77" s="41"/>
      <c r="D77" s="41"/>
      <c r="E77" s="41"/>
      <c r="F77" s="2">
        <f t="shared" si="5"/>
        <v>180</v>
      </c>
      <c r="G77" s="2"/>
      <c r="H77" s="2">
        <f>H78</f>
        <v>180</v>
      </c>
      <c r="I77" s="2">
        <f t="shared" si="6"/>
        <v>180</v>
      </c>
      <c r="J77" s="2"/>
      <c r="K77" s="2">
        <f>K78</f>
        <v>180</v>
      </c>
    </row>
    <row r="78" spans="1:11" ht="15.75">
      <c r="A78" s="11" t="s">
        <v>255</v>
      </c>
      <c r="B78" s="9" t="s">
        <v>256</v>
      </c>
      <c r="C78" s="41"/>
      <c r="D78" s="41"/>
      <c r="E78" s="41"/>
      <c r="F78" s="2">
        <f t="shared" si="5"/>
        <v>180</v>
      </c>
      <c r="G78" s="2"/>
      <c r="H78" s="2">
        <f>H79</f>
        <v>180</v>
      </c>
      <c r="I78" s="2">
        <f t="shared" si="6"/>
        <v>180</v>
      </c>
      <c r="J78" s="2"/>
      <c r="K78" s="2">
        <f>K79</f>
        <v>180</v>
      </c>
    </row>
    <row r="79" spans="1:11" ht="31.5">
      <c r="A79" s="11" t="s">
        <v>257</v>
      </c>
      <c r="B79" s="9" t="s">
        <v>256</v>
      </c>
      <c r="C79" s="41" t="s">
        <v>232</v>
      </c>
      <c r="D79" s="41" t="s">
        <v>26</v>
      </c>
      <c r="E79" s="41" t="s">
        <v>26</v>
      </c>
      <c r="F79" s="2">
        <f t="shared" si="5"/>
        <v>180</v>
      </c>
      <c r="G79" s="2"/>
      <c r="H79" s="2">
        <v>180</v>
      </c>
      <c r="I79" s="2">
        <f t="shared" si="6"/>
        <v>180</v>
      </c>
      <c r="J79" s="2"/>
      <c r="K79" s="2">
        <v>180</v>
      </c>
    </row>
    <row r="80" spans="1:11" ht="78.75">
      <c r="A80" s="11" t="s">
        <v>258</v>
      </c>
      <c r="B80" s="9" t="s">
        <v>259</v>
      </c>
      <c r="C80" s="41"/>
      <c r="D80" s="41"/>
      <c r="E80" s="41"/>
      <c r="F80" s="2">
        <f t="shared" si="5"/>
        <v>489</v>
      </c>
      <c r="G80" s="2"/>
      <c r="H80" s="2">
        <f aca="true" t="shared" si="11" ref="H80:K82">H81</f>
        <v>489</v>
      </c>
      <c r="I80" s="2">
        <f t="shared" si="6"/>
        <v>489</v>
      </c>
      <c r="J80" s="2"/>
      <c r="K80" s="2">
        <f t="shared" si="11"/>
        <v>489</v>
      </c>
    </row>
    <row r="81" spans="1:11" ht="63">
      <c r="A81" s="11" t="s">
        <v>260</v>
      </c>
      <c r="B81" s="9" t="s">
        <v>261</v>
      </c>
      <c r="C81" s="41"/>
      <c r="D81" s="41"/>
      <c r="E81" s="41"/>
      <c r="F81" s="2">
        <f t="shared" si="5"/>
        <v>489</v>
      </c>
      <c r="G81" s="2"/>
      <c r="H81" s="2">
        <f t="shared" si="11"/>
        <v>489</v>
      </c>
      <c r="I81" s="2">
        <f t="shared" si="6"/>
        <v>489</v>
      </c>
      <c r="J81" s="2"/>
      <c r="K81" s="2">
        <f t="shared" si="11"/>
        <v>489</v>
      </c>
    </row>
    <row r="82" spans="1:11" ht="47.25">
      <c r="A82" s="11" t="s">
        <v>262</v>
      </c>
      <c r="B82" s="9" t="s">
        <v>263</v>
      </c>
      <c r="C82" s="41"/>
      <c r="D82" s="41"/>
      <c r="E82" s="41"/>
      <c r="F82" s="2">
        <f t="shared" si="5"/>
        <v>489</v>
      </c>
      <c r="G82" s="2"/>
      <c r="H82" s="2">
        <f t="shared" si="11"/>
        <v>489</v>
      </c>
      <c r="I82" s="2">
        <f t="shared" si="6"/>
        <v>489</v>
      </c>
      <c r="J82" s="2"/>
      <c r="K82" s="2">
        <f t="shared" si="11"/>
        <v>489</v>
      </c>
    </row>
    <row r="83" spans="1:11" ht="63">
      <c r="A83" s="11" t="s">
        <v>264</v>
      </c>
      <c r="B83" s="9" t="s">
        <v>263</v>
      </c>
      <c r="C83" s="41" t="s">
        <v>20</v>
      </c>
      <c r="D83" s="41" t="s">
        <v>26</v>
      </c>
      <c r="E83" s="41" t="s">
        <v>0</v>
      </c>
      <c r="F83" s="2">
        <f t="shared" si="5"/>
        <v>489</v>
      </c>
      <c r="G83" s="2"/>
      <c r="H83" s="2">
        <v>489</v>
      </c>
      <c r="I83" s="2">
        <f t="shared" si="6"/>
        <v>489</v>
      </c>
      <c r="J83" s="2"/>
      <c r="K83" s="2">
        <v>489</v>
      </c>
    </row>
    <row r="84" spans="1:11" ht="63">
      <c r="A84" s="11" t="s">
        <v>265</v>
      </c>
      <c r="B84" s="9" t="s">
        <v>266</v>
      </c>
      <c r="C84" s="41"/>
      <c r="D84" s="41"/>
      <c r="E84" s="41"/>
      <c r="F84" s="2">
        <f t="shared" si="5"/>
        <v>66364</v>
      </c>
      <c r="G84" s="2"/>
      <c r="H84" s="2">
        <f>H85+H94+H99</f>
        <v>66364</v>
      </c>
      <c r="I84" s="2">
        <f t="shared" si="6"/>
        <v>67790</v>
      </c>
      <c r="J84" s="2"/>
      <c r="K84" s="2">
        <f>K85+K94+K99</f>
        <v>67790</v>
      </c>
    </row>
    <row r="85" spans="1:11" ht="78.75">
      <c r="A85" s="11" t="s">
        <v>267</v>
      </c>
      <c r="B85" s="9" t="s">
        <v>268</v>
      </c>
      <c r="C85" s="41"/>
      <c r="D85" s="41"/>
      <c r="E85" s="41"/>
      <c r="F85" s="2">
        <f t="shared" si="5"/>
        <v>41914</v>
      </c>
      <c r="G85" s="2"/>
      <c r="H85" s="2">
        <f>H86+H88</f>
        <v>41914</v>
      </c>
      <c r="I85" s="2">
        <f t="shared" si="6"/>
        <v>41914</v>
      </c>
      <c r="J85" s="2"/>
      <c r="K85" s="2">
        <f>K86+K88</f>
        <v>41914</v>
      </c>
    </row>
    <row r="86" spans="1:11" ht="47.25">
      <c r="A86" s="11" t="s">
        <v>269</v>
      </c>
      <c r="B86" s="9" t="s">
        <v>270</v>
      </c>
      <c r="C86" s="41"/>
      <c r="D86" s="41"/>
      <c r="E86" s="41"/>
      <c r="F86" s="2">
        <f t="shared" si="5"/>
        <v>100</v>
      </c>
      <c r="G86" s="2"/>
      <c r="H86" s="2">
        <f>H87</f>
        <v>100</v>
      </c>
      <c r="I86" s="2">
        <f t="shared" si="6"/>
        <v>100</v>
      </c>
      <c r="J86" s="2"/>
      <c r="K86" s="2">
        <f>K87</f>
        <v>100</v>
      </c>
    </row>
    <row r="87" spans="1:11" ht="141.75">
      <c r="A87" s="11" t="s">
        <v>271</v>
      </c>
      <c r="B87" s="9" t="s">
        <v>270</v>
      </c>
      <c r="C87" s="41" t="s">
        <v>24</v>
      </c>
      <c r="D87" s="41" t="s">
        <v>26</v>
      </c>
      <c r="E87" s="41" t="s">
        <v>0</v>
      </c>
      <c r="F87" s="2">
        <f t="shared" si="5"/>
        <v>100</v>
      </c>
      <c r="G87" s="2"/>
      <c r="H87" s="2">
        <v>100</v>
      </c>
      <c r="I87" s="2">
        <f t="shared" si="6"/>
        <v>100</v>
      </c>
      <c r="J87" s="2"/>
      <c r="K87" s="2">
        <v>100</v>
      </c>
    </row>
    <row r="88" spans="1:11" ht="47.25">
      <c r="A88" s="11" t="s">
        <v>213</v>
      </c>
      <c r="B88" s="9" t="s">
        <v>270</v>
      </c>
      <c r="C88" s="41"/>
      <c r="D88" s="41"/>
      <c r="E88" s="41"/>
      <c r="F88" s="2">
        <f t="shared" si="5"/>
        <v>41814</v>
      </c>
      <c r="G88" s="2"/>
      <c r="H88" s="2">
        <f>H89+H90+H91+H92+H93</f>
        <v>41814</v>
      </c>
      <c r="I88" s="2">
        <f t="shared" si="6"/>
        <v>41814</v>
      </c>
      <c r="J88" s="2"/>
      <c r="K88" s="2">
        <f>K89+K90+K91+K92+K93</f>
        <v>41814</v>
      </c>
    </row>
    <row r="89" spans="1:11" ht="141.75">
      <c r="A89" s="11" t="s">
        <v>271</v>
      </c>
      <c r="B89" s="9" t="s">
        <v>270</v>
      </c>
      <c r="C89" s="41" t="s">
        <v>24</v>
      </c>
      <c r="D89" s="41" t="s">
        <v>26</v>
      </c>
      <c r="E89" s="41" t="s">
        <v>15</v>
      </c>
      <c r="F89" s="2">
        <f t="shared" si="5"/>
        <v>36489</v>
      </c>
      <c r="G89" s="2"/>
      <c r="H89" s="2">
        <v>36489</v>
      </c>
      <c r="I89" s="2">
        <f t="shared" si="6"/>
        <v>36489</v>
      </c>
      <c r="J89" s="2"/>
      <c r="K89" s="2">
        <v>36489</v>
      </c>
    </row>
    <row r="90" spans="1:11" ht="78.75">
      <c r="A90" s="11" t="s">
        <v>272</v>
      </c>
      <c r="B90" s="9" t="s">
        <v>270</v>
      </c>
      <c r="C90" s="41" t="s">
        <v>20</v>
      </c>
      <c r="D90" s="41" t="s">
        <v>26</v>
      </c>
      <c r="E90" s="41" t="s">
        <v>15</v>
      </c>
      <c r="F90" s="2">
        <f t="shared" si="5"/>
        <v>2199</v>
      </c>
      <c r="G90" s="2"/>
      <c r="H90" s="2">
        <v>2199</v>
      </c>
      <c r="I90" s="2">
        <f t="shared" si="6"/>
        <v>2199</v>
      </c>
      <c r="J90" s="2"/>
      <c r="K90" s="2">
        <v>2199</v>
      </c>
    </row>
    <row r="91" spans="1:11" ht="78.75">
      <c r="A91" s="11" t="s">
        <v>273</v>
      </c>
      <c r="B91" s="9" t="s">
        <v>270</v>
      </c>
      <c r="C91" s="41" t="s">
        <v>199</v>
      </c>
      <c r="D91" s="41" t="s">
        <v>26</v>
      </c>
      <c r="E91" s="41" t="s">
        <v>15</v>
      </c>
      <c r="F91" s="2">
        <f t="shared" si="5"/>
        <v>0</v>
      </c>
      <c r="G91" s="2"/>
      <c r="H91" s="2">
        <v>0</v>
      </c>
      <c r="I91" s="2">
        <f t="shared" si="6"/>
        <v>0</v>
      </c>
      <c r="J91" s="2"/>
      <c r="K91" s="2">
        <v>0</v>
      </c>
    </row>
    <row r="92" spans="1:11" ht="94.5">
      <c r="A92" s="11" t="s">
        <v>190</v>
      </c>
      <c r="B92" s="9" t="s">
        <v>270</v>
      </c>
      <c r="C92" s="41" t="s">
        <v>21</v>
      </c>
      <c r="D92" s="41" t="s">
        <v>26</v>
      </c>
      <c r="E92" s="41" t="s">
        <v>15</v>
      </c>
      <c r="F92" s="2">
        <f t="shared" si="5"/>
        <v>2983</v>
      </c>
      <c r="G92" s="2"/>
      <c r="H92" s="2">
        <v>2983</v>
      </c>
      <c r="I92" s="2">
        <f t="shared" si="6"/>
        <v>2983</v>
      </c>
      <c r="J92" s="2"/>
      <c r="K92" s="2">
        <v>2983</v>
      </c>
    </row>
    <row r="93" spans="1:11" ht="63">
      <c r="A93" s="11" t="s">
        <v>274</v>
      </c>
      <c r="B93" s="9" t="s">
        <v>270</v>
      </c>
      <c r="C93" s="41" t="s">
        <v>25</v>
      </c>
      <c r="D93" s="41" t="s">
        <v>26</v>
      </c>
      <c r="E93" s="41" t="s">
        <v>15</v>
      </c>
      <c r="F93" s="2">
        <f t="shared" si="5"/>
        <v>143</v>
      </c>
      <c r="G93" s="2"/>
      <c r="H93" s="2">
        <v>143</v>
      </c>
      <c r="I93" s="2">
        <f t="shared" si="6"/>
        <v>143</v>
      </c>
      <c r="J93" s="2"/>
      <c r="K93" s="2">
        <v>143</v>
      </c>
    </row>
    <row r="94" spans="1:11" ht="31.5">
      <c r="A94" s="11" t="s">
        <v>227</v>
      </c>
      <c r="B94" s="9" t="s">
        <v>275</v>
      </c>
      <c r="C94" s="41"/>
      <c r="D94" s="41"/>
      <c r="E94" s="41"/>
      <c r="F94" s="2">
        <f t="shared" si="5"/>
        <v>23870</v>
      </c>
      <c r="G94" s="2"/>
      <c r="H94" s="2">
        <f>H95+H97</f>
        <v>23870</v>
      </c>
      <c r="I94" s="2">
        <f t="shared" si="6"/>
        <v>25296</v>
      </c>
      <c r="J94" s="2"/>
      <c r="K94" s="2">
        <f>K95+K97</f>
        <v>25296</v>
      </c>
    </row>
    <row r="95" spans="1:11" ht="126">
      <c r="A95" s="11" t="s">
        <v>276</v>
      </c>
      <c r="B95" s="9" t="s">
        <v>277</v>
      </c>
      <c r="C95" s="41"/>
      <c r="D95" s="41"/>
      <c r="E95" s="41"/>
      <c r="F95" s="2">
        <f t="shared" si="5"/>
        <v>58</v>
      </c>
      <c r="G95" s="2"/>
      <c r="H95" s="2">
        <f>H96</f>
        <v>58</v>
      </c>
      <c r="I95" s="2">
        <f t="shared" si="6"/>
        <v>58</v>
      </c>
      <c r="J95" s="2"/>
      <c r="K95" s="2">
        <f>K96</f>
        <v>58</v>
      </c>
    </row>
    <row r="96" spans="1:11" ht="141.75">
      <c r="A96" s="11" t="s">
        <v>278</v>
      </c>
      <c r="B96" s="9" t="s">
        <v>277</v>
      </c>
      <c r="C96" s="41" t="s">
        <v>199</v>
      </c>
      <c r="D96" s="41" t="s">
        <v>26</v>
      </c>
      <c r="E96" s="41" t="s">
        <v>15</v>
      </c>
      <c r="F96" s="2">
        <f t="shared" si="5"/>
        <v>58</v>
      </c>
      <c r="G96" s="2"/>
      <c r="H96" s="2">
        <v>58</v>
      </c>
      <c r="I96" s="2">
        <f t="shared" si="6"/>
        <v>58</v>
      </c>
      <c r="J96" s="2"/>
      <c r="K96" s="2">
        <v>58</v>
      </c>
    </row>
    <row r="97" spans="1:11" ht="141.75">
      <c r="A97" s="11" t="s">
        <v>279</v>
      </c>
      <c r="B97" s="9" t="s">
        <v>280</v>
      </c>
      <c r="C97" s="41"/>
      <c r="D97" s="41"/>
      <c r="E97" s="41"/>
      <c r="F97" s="2">
        <f t="shared" si="5"/>
        <v>23812</v>
      </c>
      <c r="G97" s="2"/>
      <c r="H97" s="2">
        <f>H98</f>
        <v>23812</v>
      </c>
      <c r="I97" s="2">
        <f t="shared" si="6"/>
        <v>25238</v>
      </c>
      <c r="J97" s="2"/>
      <c r="K97" s="2">
        <f>K98</f>
        <v>25238</v>
      </c>
    </row>
    <row r="98" spans="1:11" ht="141.75">
      <c r="A98" s="11" t="s">
        <v>278</v>
      </c>
      <c r="B98" s="9" t="s">
        <v>280</v>
      </c>
      <c r="C98" s="41" t="s">
        <v>199</v>
      </c>
      <c r="D98" s="41" t="s">
        <v>26</v>
      </c>
      <c r="E98" s="41" t="s">
        <v>15</v>
      </c>
      <c r="F98" s="2">
        <f t="shared" si="5"/>
        <v>23812</v>
      </c>
      <c r="G98" s="2"/>
      <c r="H98" s="2">
        <v>23812</v>
      </c>
      <c r="I98" s="2">
        <f t="shared" si="6"/>
        <v>25238</v>
      </c>
      <c r="J98" s="2"/>
      <c r="K98" s="2">
        <v>25238</v>
      </c>
    </row>
    <row r="99" spans="1:11" ht="31.5">
      <c r="A99" s="11" t="s">
        <v>281</v>
      </c>
      <c r="B99" s="9" t="s">
        <v>282</v>
      </c>
      <c r="C99" s="41"/>
      <c r="D99" s="41"/>
      <c r="E99" s="41"/>
      <c r="F99" s="2">
        <f t="shared" si="5"/>
        <v>580</v>
      </c>
      <c r="G99" s="2"/>
      <c r="H99" s="2">
        <f aca="true" t="shared" si="12" ref="H99:K100">H100</f>
        <v>580</v>
      </c>
      <c r="I99" s="2">
        <f t="shared" si="6"/>
        <v>580</v>
      </c>
      <c r="J99" s="2"/>
      <c r="K99" s="2">
        <f t="shared" si="12"/>
        <v>580</v>
      </c>
    </row>
    <row r="100" spans="1:11" ht="15.75">
      <c r="A100" s="11" t="s">
        <v>250</v>
      </c>
      <c r="B100" s="9" t="s">
        <v>283</v>
      </c>
      <c r="C100" s="41"/>
      <c r="D100" s="41"/>
      <c r="E100" s="41"/>
      <c r="F100" s="2">
        <f>G100+H100</f>
        <v>580</v>
      </c>
      <c r="G100" s="2"/>
      <c r="H100" s="2">
        <f t="shared" si="12"/>
        <v>580</v>
      </c>
      <c r="I100" s="2">
        <f>J100+K100</f>
        <v>580</v>
      </c>
      <c r="J100" s="2"/>
      <c r="K100" s="2">
        <f t="shared" si="12"/>
        <v>580</v>
      </c>
    </row>
    <row r="101" spans="1:11" ht="31.5">
      <c r="A101" s="11" t="s">
        <v>252</v>
      </c>
      <c r="B101" s="9" t="s">
        <v>283</v>
      </c>
      <c r="C101" s="41" t="s">
        <v>20</v>
      </c>
      <c r="D101" s="41" t="s">
        <v>26</v>
      </c>
      <c r="E101" s="41" t="s">
        <v>15</v>
      </c>
      <c r="F101" s="2">
        <f>G101+H101</f>
        <v>580</v>
      </c>
      <c r="G101" s="2"/>
      <c r="H101" s="2">
        <v>580</v>
      </c>
      <c r="I101" s="2">
        <f>J101+K101</f>
        <v>580</v>
      </c>
      <c r="J101" s="2"/>
      <c r="K101" s="2">
        <v>580</v>
      </c>
    </row>
    <row r="102" spans="1:11" ht="110.25">
      <c r="A102" s="8" t="s">
        <v>331</v>
      </c>
      <c r="B102" s="9" t="s">
        <v>13</v>
      </c>
      <c r="C102" s="41"/>
      <c r="D102" s="41"/>
      <c r="E102" s="41"/>
      <c r="F102" s="2">
        <f>G102+H102</f>
        <v>3398</v>
      </c>
      <c r="G102" s="2">
        <f>G103+G109</f>
        <v>0</v>
      </c>
      <c r="H102" s="2">
        <f>H103+H109</f>
        <v>3398</v>
      </c>
      <c r="I102" s="2">
        <f>J102+K102</f>
        <v>520</v>
      </c>
      <c r="J102" s="2">
        <f>J103+J109</f>
        <v>0</v>
      </c>
      <c r="K102" s="2">
        <f>K103+K109</f>
        <v>520</v>
      </c>
    </row>
    <row r="103" spans="1:11" ht="31.5">
      <c r="A103" s="3" t="s">
        <v>332</v>
      </c>
      <c r="B103" s="9" t="s">
        <v>342</v>
      </c>
      <c r="C103" s="41"/>
      <c r="D103" s="41"/>
      <c r="E103" s="41"/>
      <c r="F103" s="2">
        <f>G103+H103</f>
        <v>520</v>
      </c>
      <c r="G103" s="2">
        <f>G104+G107</f>
        <v>0</v>
      </c>
      <c r="H103" s="2">
        <f>H104+H107</f>
        <v>520</v>
      </c>
      <c r="I103" s="2">
        <f>J103+K103</f>
        <v>520</v>
      </c>
      <c r="J103" s="2">
        <f>J104+J107</f>
        <v>0</v>
      </c>
      <c r="K103" s="2">
        <f>K104+K107</f>
        <v>520</v>
      </c>
    </row>
    <row r="104" spans="1:11" ht="31.5">
      <c r="A104" s="3" t="s">
        <v>333</v>
      </c>
      <c r="B104" s="9" t="s">
        <v>343</v>
      </c>
      <c r="C104" s="41"/>
      <c r="D104" s="41"/>
      <c r="E104" s="41"/>
      <c r="F104" s="2">
        <f>G104+H104</f>
        <v>420</v>
      </c>
      <c r="G104" s="2">
        <f>G105</f>
        <v>0</v>
      </c>
      <c r="H104" s="2">
        <f>H105</f>
        <v>420</v>
      </c>
      <c r="I104" s="2">
        <f>J104+K104</f>
        <v>420</v>
      </c>
      <c r="J104" s="2">
        <f>J105</f>
        <v>0</v>
      </c>
      <c r="K104" s="2">
        <f>K105</f>
        <v>420</v>
      </c>
    </row>
    <row r="105" spans="1:11" ht="141.75">
      <c r="A105" s="9" t="s">
        <v>334</v>
      </c>
      <c r="B105" s="9" t="s">
        <v>344</v>
      </c>
      <c r="C105" s="41"/>
      <c r="D105" s="41"/>
      <c r="E105" s="41"/>
      <c r="F105" s="2">
        <f aca="true" t="shared" si="13" ref="F105:K105">F106</f>
        <v>420</v>
      </c>
      <c r="G105" s="2">
        <f t="shared" si="13"/>
        <v>0</v>
      </c>
      <c r="H105" s="2">
        <f t="shared" si="13"/>
        <v>420</v>
      </c>
      <c r="I105" s="2">
        <f t="shared" si="13"/>
        <v>420</v>
      </c>
      <c r="J105" s="2">
        <f t="shared" si="13"/>
        <v>0</v>
      </c>
      <c r="K105" s="2">
        <f t="shared" si="13"/>
        <v>420</v>
      </c>
    </row>
    <row r="106" spans="1:11" ht="141.75">
      <c r="A106" s="9" t="s">
        <v>335</v>
      </c>
      <c r="B106" s="9" t="s">
        <v>344</v>
      </c>
      <c r="C106" s="41" t="s">
        <v>25</v>
      </c>
      <c r="D106" s="41" t="s">
        <v>14</v>
      </c>
      <c r="E106" s="41" t="s">
        <v>0</v>
      </c>
      <c r="F106" s="2">
        <f>G106+H106</f>
        <v>420</v>
      </c>
      <c r="G106" s="2">
        <v>0</v>
      </c>
      <c r="H106" s="2">
        <v>420</v>
      </c>
      <c r="I106" s="2">
        <f>J106+K106</f>
        <v>420</v>
      </c>
      <c r="J106" s="2">
        <v>0</v>
      </c>
      <c r="K106" s="2">
        <v>420</v>
      </c>
    </row>
    <row r="107" spans="1:11" ht="31.5">
      <c r="A107" s="3" t="s">
        <v>336</v>
      </c>
      <c r="B107" s="9" t="s">
        <v>345</v>
      </c>
      <c r="C107" s="41"/>
      <c r="D107" s="41"/>
      <c r="E107" s="41"/>
      <c r="F107" s="2">
        <f aca="true" t="shared" si="14" ref="F107:K107">F108</f>
        <v>100</v>
      </c>
      <c r="G107" s="2">
        <f t="shared" si="14"/>
        <v>0</v>
      </c>
      <c r="H107" s="2">
        <f t="shared" si="14"/>
        <v>100</v>
      </c>
      <c r="I107" s="2">
        <f t="shared" si="14"/>
        <v>100</v>
      </c>
      <c r="J107" s="2">
        <f t="shared" si="14"/>
        <v>0</v>
      </c>
      <c r="K107" s="2">
        <f t="shared" si="14"/>
        <v>100</v>
      </c>
    </row>
    <row r="108" spans="1:11" ht="47.25">
      <c r="A108" s="9" t="s">
        <v>337</v>
      </c>
      <c r="B108" s="9" t="s">
        <v>346</v>
      </c>
      <c r="C108" s="41" t="s">
        <v>20</v>
      </c>
      <c r="D108" s="41" t="s">
        <v>14</v>
      </c>
      <c r="E108" s="41" t="s">
        <v>0</v>
      </c>
      <c r="F108" s="2">
        <f>G108+H108</f>
        <v>100</v>
      </c>
      <c r="G108" s="2">
        <v>0</v>
      </c>
      <c r="H108" s="2">
        <v>100</v>
      </c>
      <c r="I108" s="2">
        <f>J108+K108</f>
        <v>100</v>
      </c>
      <c r="J108" s="2">
        <v>0</v>
      </c>
      <c r="K108" s="2">
        <v>100</v>
      </c>
    </row>
    <row r="109" spans="1:11" ht="47.25">
      <c r="A109" s="8" t="s">
        <v>338</v>
      </c>
      <c r="B109" s="9" t="s">
        <v>347</v>
      </c>
      <c r="C109" s="41"/>
      <c r="D109" s="41"/>
      <c r="E109" s="41"/>
      <c r="F109" s="2">
        <f aca="true" t="shared" si="15" ref="F109:K109">F110</f>
        <v>2878</v>
      </c>
      <c r="G109" s="2">
        <f t="shared" si="15"/>
        <v>0</v>
      </c>
      <c r="H109" s="2">
        <f t="shared" si="15"/>
        <v>2878</v>
      </c>
      <c r="I109" s="2">
        <f t="shared" si="15"/>
        <v>0</v>
      </c>
      <c r="J109" s="2">
        <f t="shared" si="15"/>
        <v>0</v>
      </c>
      <c r="K109" s="2">
        <f t="shared" si="15"/>
        <v>0</v>
      </c>
    </row>
    <row r="110" spans="1:11" ht="47.25">
      <c r="A110" s="8" t="s">
        <v>339</v>
      </c>
      <c r="B110" s="9" t="s">
        <v>348</v>
      </c>
      <c r="C110" s="41"/>
      <c r="D110" s="41"/>
      <c r="E110" s="41"/>
      <c r="F110" s="2">
        <f>F112</f>
        <v>2878</v>
      </c>
      <c r="G110" s="2">
        <f>G112</f>
        <v>0</v>
      </c>
      <c r="H110" s="2">
        <f>H111</f>
        <v>2878</v>
      </c>
      <c r="I110" s="2">
        <f>I112</f>
        <v>0</v>
      </c>
      <c r="J110" s="2">
        <f>J112</f>
        <v>0</v>
      </c>
      <c r="K110" s="2">
        <f>K112</f>
        <v>0</v>
      </c>
    </row>
    <row r="111" spans="1:11" ht="189">
      <c r="A111" s="9" t="s">
        <v>340</v>
      </c>
      <c r="B111" s="9" t="s">
        <v>574</v>
      </c>
      <c r="C111" s="41"/>
      <c r="D111" s="41"/>
      <c r="E111" s="41"/>
      <c r="F111" s="2">
        <f>G111+H111</f>
        <v>2878</v>
      </c>
      <c r="G111" s="13">
        <f>G112</f>
        <v>0</v>
      </c>
      <c r="H111" s="13">
        <f>H112</f>
        <v>2878</v>
      </c>
      <c r="I111" s="2">
        <f>J111+K111</f>
        <v>0</v>
      </c>
      <c r="J111" s="13">
        <f>J112</f>
        <v>0</v>
      </c>
      <c r="K111" s="13">
        <f>K112</f>
        <v>0</v>
      </c>
    </row>
    <row r="112" spans="1:11" ht="216" customHeight="1">
      <c r="A112" s="9" t="s">
        <v>341</v>
      </c>
      <c r="B112" s="9" t="s">
        <v>574</v>
      </c>
      <c r="C112" s="41" t="s">
        <v>226</v>
      </c>
      <c r="D112" s="41" t="s">
        <v>0</v>
      </c>
      <c r="E112" s="41" t="s">
        <v>27</v>
      </c>
      <c r="F112" s="2">
        <f aca="true" t="shared" si="16" ref="F112:F178">G112+H112</f>
        <v>2878</v>
      </c>
      <c r="G112" s="13">
        <v>0</v>
      </c>
      <c r="H112" s="13">
        <v>2878</v>
      </c>
      <c r="I112" s="2">
        <f aca="true" t="shared" si="17" ref="I112:I178">J112+K112</f>
        <v>0</v>
      </c>
      <c r="J112" s="13">
        <v>0</v>
      </c>
      <c r="K112" s="13">
        <v>0</v>
      </c>
    </row>
    <row r="113" spans="1:11" ht="63">
      <c r="A113" s="3" t="s">
        <v>349</v>
      </c>
      <c r="B113" s="9" t="s">
        <v>479</v>
      </c>
      <c r="C113" s="41"/>
      <c r="D113" s="41"/>
      <c r="E113" s="41"/>
      <c r="F113" s="2">
        <f t="shared" si="16"/>
        <v>443031</v>
      </c>
      <c r="G113" s="2"/>
      <c r="H113" s="2">
        <f>H114+H186+H193+H225+H229</f>
        <v>443031</v>
      </c>
      <c r="I113" s="2">
        <f t="shared" si="17"/>
        <v>456144</v>
      </c>
      <c r="J113" s="2"/>
      <c r="K113" s="2">
        <f>K114+K186+K193+K225+K229</f>
        <v>456144</v>
      </c>
    </row>
    <row r="114" spans="1:11" ht="31.5">
      <c r="A114" s="9" t="s">
        <v>350</v>
      </c>
      <c r="B114" s="9" t="s">
        <v>480</v>
      </c>
      <c r="C114" s="41"/>
      <c r="D114" s="41"/>
      <c r="E114" s="41"/>
      <c r="F114" s="2">
        <f t="shared" si="16"/>
        <v>264737.8</v>
      </c>
      <c r="G114" s="2"/>
      <c r="H114" s="2">
        <f>H115+H137+H179</f>
        <v>264737.8</v>
      </c>
      <c r="I114" s="2">
        <f t="shared" si="17"/>
        <v>268921.8</v>
      </c>
      <c r="J114" s="2"/>
      <c r="K114" s="2">
        <f>K115+K137+K179</f>
        <v>268921.8</v>
      </c>
    </row>
    <row r="115" spans="1:11" ht="47.25">
      <c r="A115" s="9" t="s">
        <v>351</v>
      </c>
      <c r="B115" s="9" t="s">
        <v>481</v>
      </c>
      <c r="C115" s="41"/>
      <c r="D115" s="41"/>
      <c r="E115" s="41"/>
      <c r="F115" s="2">
        <f t="shared" si="16"/>
        <v>190896</v>
      </c>
      <c r="G115" s="2"/>
      <c r="H115" s="2">
        <f>H116+H119+H122+H125+H128+H131+H134</f>
        <v>190896</v>
      </c>
      <c r="I115" s="2">
        <f t="shared" si="17"/>
        <v>193155</v>
      </c>
      <c r="J115" s="2"/>
      <c r="K115" s="2">
        <f>K116+K119+K122+K125+K128+K131+K134</f>
        <v>193155</v>
      </c>
    </row>
    <row r="116" spans="1:11" ht="47.25">
      <c r="A116" s="9" t="s">
        <v>352</v>
      </c>
      <c r="B116" s="9" t="s">
        <v>482</v>
      </c>
      <c r="C116" s="41"/>
      <c r="D116" s="41"/>
      <c r="E116" s="41"/>
      <c r="F116" s="2">
        <f t="shared" si="16"/>
        <v>134147</v>
      </c>
      <c r="G116" s="2"/>
      <c r="H116" s="2">
        <f>H117+H118</f>
        <v>134147</v>
      </c>
      <c r="I116" s="2">
        <f t="shared" si="17"/>
        <v>134131</v>
      </c>
      <c r="J116" s="2"/>
      <c r="K116" s="2">
        <v>134131</v>
      </c>
    </row>
    <row r="117" spans="1:11" ht="63">
      <c r="A117" s="9" t="s">
        <v>353</v>
      </c>
      <c r="B117" s="9" t="s">
        <v>482</v>
      </c>
      <c r="C117" s="41" t="s">
        <v>20</v>
      </c>
      <c r="D117" s="41" t="s">
        <v>138</v>
      </c>
      <c r="E117" s="41" t="s">
        <v>13</v>
      </c>
      <c r="F117" s="2">
        <f t="shared" si="16"/>
        <v>1660</v>
      </c>
      <c r="G117" s="2"/>
      <c r="H117" s="2">
        <v>1660</v>
      </c>
      <c r="I117" s="2">
        <f t="shared" si="17"/>
        <v>1660</v>
      </c>
      <c r="J117" s="2"/>
      <c r="K117" s="2">
        <v>1660</v>
      </c>
    </row>
    <row r="118" spans="1:11" ht="63">
      <c r="A118" s="9" t="s">
        <v>354</v>
      </c>
      <c r="B118" s="9" t="s">
        <v>482</v>
      </c>
      <c r="C118" s="41" t="s">
        <v>199</v>
      </c>
      <c r="D118" s="41" t="s">
        <v>138</v>
      </c>
      <c r="E118" s="41" t="s">
        <v>13</v>
      </c>
      <c r="F118" s="2">
        <f t="shared" si="16"/>
        <v>132487</v>
      </c>
      <c r="G118" s="2"/>
      <c r="H118" s="2">
        <v>132487</v>
      </c>
      <c r="I118" s="2">
        <f t="shared" si="17"/>
        <v>132471</v>
      </c>
      <c r="J118" s="2"/>
      <c r="K118" s="2">
        <v>132471</v>
      </c>
    </row>
    <row r="119" spans="1:11" ht="63">
      <c r="A119" s="9" t="s">
        <v>355</v>
      </c>
      <c r="B119" s="9" t="s">
        <v>483</v>
      </c>
      <c r="C119" s="41"/>
      <c r="D119" s="41"/>
      <c r="E119" s="41"/>
      <c r="F119" s="2">
        <f t="shared" si="16"/>
        <v>11789</v>
      </c>
      <c r="G119" s="2"/>
      <c r="H119" s="2">
        <f>H120+H121</f>
        <v>11789</v>
      </c>
      <c r="I119" s="2">
        <f t="shared" si="17"/>
        <v>12260</v>
      </c>
      <c r="J119" s="2"/>
      <c r="K119" s="2">
        <f>K120+K121</f>
        <v>12260</v>
      </c>
    </row>
    <row r="120" spans="1:11" ht="63">
      <c r="A120" s="9" t="s">
        <v>356</v>
      </c>
      <c r="B120" s="9" t="s">
        <v>483</v>
      </c>
      <c r="C120" s="41" t="s">
        <v>20</v>
      </c>
      <c r="D120" s="41" t="s">
        <v>138</v>
      </c>
      <c r="E120" s="41" t="s">
        <v>13</v>
      </c>
      <c r="F120" s="2">
        <f t="shared" si="16"/>
        <v>110</v>
      </c>
      <c r="G120" s="2"/>
      <c r="H120" s="2">
        <v>110</v>
      </c>
      <c r="I120" s="2">
        <f t="shared" si="17"/>
        <v>130</v>
      </c>
      <c r="J120" s="2"/>
      <c r="K120" s="2">
        <v>130</v>
      </c>
    </row>
    <row r="121" spans="1:11" ht="63">
      <c r="A121" s="9" t="s">
        <v>357</v>
      </c>
      <c r="B121" s="9" t="s">
        <v>483</v>
      </c>
      <c r="C121" s="41" t="s">
        <v>199</v>
      </c>
      <c r="D121" s="41" t="s">
        <v>138</v>
      </c>
      <c r="E121" s="41" t="s">
        <v>13</v>
      </c>
      <c r="F121" s="2">
        <f t="shared" si="16"/>
        <v>11679</v>
      </c>
      <c r="G121" s="2"/>
      <c r="H121" s="2">
        <v>11679</v>
      </c>
      <c r="I121" s="2">
        <f t="shared" si="17"/>
        <v>12130</v>
      </c>
      <c r="J121" s="2"/>
      <c r="K121" s="2">
        <v>12130</v>
      </c>
    </row>
    <row r="122" spans="1:11" ht="78.75">
      <c r="A122" s="9" t="s">
        <v>358</v>
      </c>
      <c r="B122" s="9" t="s">
        <v>484</v>
      </c>
      <c r="C122" s="41"/>
      <c r="D122" s="41"/>
      <c r="E122" s="41"/>
      <c r="F122" s="2">
        <f t="shared" si="16"/>
        <v>30751</v>
      </c>
      <c r="G122" s="2"/>
      <c r="H122" s="2">
        <f>H123+H124</f>
        <v>30751</v>
      </c>
      <c r="I122" s="2">
        <f t="shared" si="17"/>
        <v>31981</v>
      </c>
      <c r="J122" s="2"/>
      <c r="K122" s="2">
        <f>K123+K124</f>
        <v>31981</v>
      </c>
    </row>
    <row r="123" spans="1:11" ht="78.75">
      <c r="A123" s="9" t="s">
        <v>359</v>
      </c>
      <c r="B123" s="9" t="s">
        <v>484</v>
      </c>
      <c r="C123" s="41" t="s">
        <v>20</v>
      </c>
      <c r="D123" s="41" t="s">
        <v>138</v>
      </c>
      <c r="E123" s="41" t="s">
        <v>13</v>
      </c>
      <c r="F123" s="2">
        <f t="shared" si="16"/>
        <v>328</v>
      </c>
      <c r="G123" s="2"/>
      <c r="H123" s="2">
        <v>328</v>
      </c>
      <c r="I123" s="2">
        <f t="shared" si="17"/>
        <v>331</v>
      </c>
      <c r="J123" s="2"/>
      <c r="K123" s="2">
        <v>331</v>
      </c>
    </row>
    <row r="124" spans="1:11" ht="78.75">
      <c r="A124" s="9" t="s">
        <v>360</v>
      </c>
      <c r="B124" s="9" t="s">
        <v>484</v>
      </c>
      <c r="C124" s="41" t="s">
        <v>199</v>
      </c>
      <c r="D124" s="41" t="s">
        <v>138</v>
      </c>
      <c r="E124" s="41" t="s">
        <v>13</v>
      </c>
      <c r="F124" s="2">
        <f t="shared" si="16"/>
        <v>30423</v>
      </c>
      <c r="G124" s="2"/>
      <c r="H124" s="2">
        <v>30423</v>
      </c>
      <c r="I124" s="2">
        <f t="shared" si="17"/>
        <v>31650</v>
      </c>
      <c r="J124" s="2"/>
      <c r="K124" s="2">
        <v>31650</v>
      </c>
    </row>
    <row r="125" spans="1:11" ht="110.25">
      <c r="A125" s="9" t="s">
        <v>361</v>
      </c>
      <c r="B125" s="9" t="s">
        <v>485</v>
      </c>
      <c r="C125" s="41"/>
      <c r="D125" s="41"/>
      <c r="E125" s="41"/>
      <c r="F125" s="2">
        <f t="shared" si="16"/>
        <v>1381</v>
      </c>
      <c r="G125" s="2"/>
      <c r="H125" s="2">
        <f>H126+H127</f>
        <v>1381</v>
      </c>
      <c r="I125" s="2">
        <f t="shared" si="17"/>
        <v>1436</v>
      </c>
      <c r="J125" s="2"/>
      <c r="K125" s="2">
        <f>K126+K127</f>
        <v>1436</v>
      </c>
    </row>
    <row r="126" spans="1:11" ht="126">
      <c r="A126" s="9" t="s">
        <v>362</v>
      </c>
      <c r="B126" s="9" t="s">
        <v>485</v>
      </c>
      <c r="C126" s="41" t="s">
        <v>20</v>
      </c>
      <c r="D126" s="41" t="s">
        <v>138</v>
      </c>
      <c r="E126" s="41" t="s">
        <v>13</v>
      </c>
      <c r="F126" s="2">
        <f t="shared" si="16"/>
        <v>17</v>
      </c>
      <c r="G126" s="2"/>
      <c r="H126" s="2">
        <v>17</v>
      </c>
      <c r="I126" s="2">
        <f t="shared" si="17"/>
        <v>18</v>
      </c>
      <c r="J126" s="2"/>
      <c r="K126" s="2">
        <v>18</v>
      </c>
    </row>
    <row r="127" spans="1:11" ht="110.25">
      <c r="A127" s="9" t="s">
        <v>363</v>
      </c>
      <c r="B127" s="9" t="s">
        <v>485</v>
      </c>
      <c r="C127" s="41" t="s">
        <v>199</v>
      </c>
      <c r="D127" s="41" t="s">
        <v>138</v>
      </c>
      <c r="E127" s="41" t="s">
        <v>13</v>
      </c>
      <c r="F127" s="2">
        <f t="shared" si="16"/>
        <v>1364</v>
      </c>
      <c r="G127" s="2"/>
      <c r="H127" s="2">
        <v>1364</v>
      </c>
      <c r="I127" s="2">
        <f t="shared" si="17"/>
        <v>1418</v>
      </c>
      <c r="J127" s="2"/>
      <c r="K127" s="2">
        <v>1418</v>
      </c>
    </row>
    <row r="128" spans="1:11" ht="78.75">
      <c r="A128" s="9" t="s">
        <v>364</v>
      </c>
      <c r="B128" s="9" t="s">
        <v>486</v>
      </c>
      <c r="C128" s="41"/>
      <c r="D128" s="41"/>
      <c r="E128" s="41"/>
      <c r="F128" s="2">
        <f t="shared" si="16"/>
        <v>7790</v>
      </c>
      <c r="G128" s="2"/>
      <c r="H128" s="2">
        <f>H129+H130</f>
        <v>7790</v>
      </c>
      <c r="I128" s="2">
        <f t="shared" si="17"/>
        <v>8101</v>
      </c>
      <c r="J128" s="2"/>
      <c r="K128" s="2">
        <f>K129+K130</f>
        <v>8101</v>
      </c>
    </row>
    <row r="129" spans="1:11" ht="78.75">
      <c r="A129" s="9" t="s">
        <v>365</v>
      </c>
      <c r="B129" s="9" t="s">
        <v>486</v>
      </c>
      <c r="C129" s="41" t="s">
        <v>20</v>
      </c>
      <c r="D129" s="41" t="s">
        <v>138</v>
      </c>
      <c r="E129" s="41" t="s">
        <v>13</v>
      </c>
      <c r="F129" s="2">
        <f t="shared" si="16"/>
        <v>82</v>
      </c>
      <c r="G129" s="2"/>
      <c r="H129" s="2">
        <v>82</v>
      </c>
      <c r="I129" s="2">
        <f t="shared" si="17"/>
        <v>85</v>
      </c>
      <c r="J129" s="2"/>
      <c r="K129" s="2">
        <v>85</v>
      </c>
    </row>
    <row r="130" spans="1:11" ht="78.75">
      <c r="A130" s="9" t="s">
        <v>366</v>
      </c>
      <c r="B130" s="9" t="s">
        <v>486</v>
      </c>
      <c r="C130" s="41" t="s">
        <v>199</v>
      </c>
      <c r="D130" s="41" t="s">
        <v>138</v>
      </c>
      <c r="E130" s="41" t="s">
        <v>13</v>
      </c>
      <c r="F130" s="2">
        <f t="shared" si="16"/>
        <v>7708</v>
      </c>
      <c r="G130" s="2"/>
      <c r="H130" s="2">
        <v>7708</v>
      </c>
      <c r="I130" s="2">
        <f t="shared" si="17"/>
        <v>8016</v>
      </c>
      <c r="J130" s="2"/>
      <c r="K130" s="2">
        <v>8016</v>
      </c>
    </row>
    <row r="131" spans="1:11" ht="78.75">
      <c r="A131" s="9" t="s">
        <v>367</v>
      </c>
      <c r="B131" s="9" t="s">
        <v>487</v>
      </c>
      <c r="C131" s="41"/>
      <c r="D131" s="41"/>
      <c r="E131" s="41"/>
      <c r="F131" s="2">
        <f t="shared" si="16"/>
        <v>4608</v>
      </c>
      <c r="G131" s="2"/>
      <c r="H131" s="2">
        <f>H132+H133</f>
        <v>4608</v>
      </c>
      <c r="I131" s="2">
        <f t="shared" si="17"/>
        <v>4793</v>
      </c>
      <c r="J131" s="2"/>
      <c r="K131" s="2">
        <f>K132+K133</f>
        <v>4793</v>
      </c>
    </row>
    <row r="132" spans="1:11" ht="78.75">
      <c r="A132" s="9" t="s">
        <v>368</v>
      </c>
      <c r="B132" s="9" t="s">
        <v>487</v>
      </c>
      <c r="C132" s="41" t="s">
        <v>20</v>
      </c>
      <c r="D132" s="41" t="s">
        <v>138</v>
      </c>
      <c r="E132" s="41" t="s">
        <v>13</v>
      </c>
      <c r="F132" s="2">
        <f t="shared" si="16"/>
        <v>44</v>
      </c>
      <c r="G132" s="2"/>
      <c r="H132" s="2">
        <v>44</v>
      </c>
      <c r="I132" s="2">
        <f t="shared" si="17"/>
        <v>49</v>
      </c>
      <c r="J132" s="2"/>
      <c r="K132" s="2">
        <v>49</v>
      </c>
    </row>
    <row r="133" spans="1:11" ht="78.75">
      <c r="A133" s="9" t="s">
        <v>369</v>
      </c>
      <c r="B133" s="9" t="s">
        <v>487</v>
      </c>
      <c r="C133" s="41" t="s">
        <v>199</v>
      </c>
      <c r="D133" s="41" t="s">
        <v>138</v>
      </c>
      <c r="E133" s="41" t="s">
        <v>13</v>
      </c>
      <c r="F133" s="2">
        <f t="shared" si="16"/>
        <v>4564</v>
      </c>
      <c r="G133" s="2"/>
      <c r="H133" s="2">
        <v>4564</v>
      </c>
      <c r="I133" s="2">
        <f t="shared" si="17"/>
        <v>4744</v>
      </c>
      <c r="J133" s="2"/>
      <c r="K133" s="2">
        <v>4744</v>
      </c>
    </row>
    <row r="134" spans="1:11" ht="110.25">
      <c r="A134" s="14" t="s">
        <v>575</v>
      </c>
      <c r="B134" s="47" t="s">
        <v>578</v>
      </c>
      <c r="C134" s="41"/>
      <c r="D134" s="41"/>
      <c r="E134" s="41"/>
      <c r="F134" s="48">
        <f>G134+H134</f>
        <v>430</v>
      </c>
      <c r="G134" s="48"/>
      <c r="H134" s="48">
        <f>H135+H136</f>
        <v>430</v>
      </c>
      <c r="I134" s="48">
        <f>J134+K134</f>
        <v>453</v>
      </c>
      <c r="J134" s="48"/>
      <c r="K134" s="48">
        <f>K135+K136</f>
        <v>453</v>
      </c>
    </row>
    <row r="135" spans="1:11" ht="126">
      <c r="A135" s="14" t="s">
        <v>576</v>
      </c>
      <c r="B135" s="47" t="s">
        <v>578</v>
      </c>
      <c r="C135" s="49">
        <v>200</v>
      </c>
      <c r="D135" s="23" t="s">
        <v>138</v>
      </c>
      <c r="E135" s="23" t="s">
        <v>13</v>
      </c>
      <c r="F135" s="48">
        <f>G135+H135</f>
        <v>5</v>
      </c>
      <c r="G135" s="48"/>
      <c r="H135" s="48">
        <v>5</v>
      </c>
      <c r="I135" s="48">
        <f>J135+K135</f>
        <v>7</v>
      </c>
      <c r="J135" s="48"/>
      <c r="K135" s="48">
        <v>7</v>
      </c>
    </row>
    <row r="136" spans="1:11" ht="110.25">
      <c r="A136" s="14" t="s">
        <v>577</v>
      </c>
      <c r="B136" s="47" t="s">
        <v>578</v>
      </c>
      <c r="C136" s="49">
        <v>300</v>
      </c>
      <c r="D136" s="23" t="s">
        <v>138</v>
      </c>
      <c r="E136" s="23" t="s">
        <v>13</v>
      </c>
      <c r="F136" s="48">
        <f>G136+H136</f>
        <v>425</v>
      </c>
      <c r="G136" s="48"/>
      <c r="H136" s="48">
        <v>425</v>
      </c>
      <c r="I136" s="48">
        <f>J136+K136</f>
        <v>446</v>
      </c>
      <c r="J136" s="48"/>
      <c r="K136" s="48">
        <v>446</v>
      </c>
    </row>
    <row r="137" spans="1:11" ht="31.5">
      <c r="A137" s="9" t="s">
        <v>370</v>
      </c>
      <c r="B137" s="9" t="s">
        <v>488</v>
      </c>
      <c r="C137" s="41"/>
      <c r="D137" s="41"/>
      <c r="E137" s="41"/>
      <c r="F137" s="2">
        <f t="shared" si="16"/>
        <v>73628.8</v>
      </c>
      <c r="G137" s="2"/>
      <c r="H137" s="2">
        <f>H141+H143+H145+H147+H150+H153+H156+H158+H161+H164+H167+H170+H173+H176+H138</f>
        <v>73628.8</v>
      </c>
      <c r="I137" s="2">
        <f t="shared" si="17"/>
        <v>75553.8</v>
      </c>
      <c r="J137" s="2"/>
      <c r="K137" s="2">
        <f>K141+K143+K145+K147+K150+K153+K156+K158+K161+K164+K167+K170+K173+K176+K138</f>
        <v>75553.8</v>
      </c>
    </row>
    <row r="138" spans="1:11" ht="15.75">
      <c r="A138" s="9" t="s">
        <v>255</v>
      </c>
      <c r="B138" s="9" t="s">
        <v>489</v>
      </c>
      <c r="C138" s="41"/>
      <c r="D138" s="41"/>
      <c r="E138" s="41"/>
      <c r="F138" s="2">
        <f t="shared" si="16"/>
        <v>848</v>
      </c>
      <c r="G138" s="2"/>
      <c r="H138" s="2">
        <f>H140+H139</f>
        <v>848</v>
      </c>
      <c r="I138" s="2">
        <f t="shared" si="17"/>
        <v>848</v>
      </c>
      <c r="J138" s="2"/>
      <c r="K138" s="2">
        <f>K140+K139</f>
        <v>848</v>
      </c>
    </row>
    <row r="139" spans="1:11" ht="47.25">
      <c r="A139" s="9" t="s">
        <v>371</v>
      </c>
      <c r="B139" s="9" t="s">
        <v>489</v>
      </c>
      <c r="C139" s="41" t="s">
        <v>20</v>
      </c>
      <c r="D139" s="41" t="s">
        <v>26</v>
      </c>
      <c r="E139" s="41" t="s">
        <v>15</v>
      </c>
      <c r="F139" s="2">
        <f t="shared" si="16"/>
        <v>8</v>
      </c>
      <c r="G139" s="2"/>
      <c r="H139" s="2">
        <v>8</v>
      </c>
      <c r="I139" s="2">
        <f t="shared" si="17"/>
        <v>8</v>
      </c>
      <c r="J139" s="2"/>
      <c r="K139" s="2">
        <v>8</v>
      </c>
    </row>
    <row r="140" spans="1:11" ht="31.5">
      <c r="A140" s="9" t="s">
        <v>257</v>
      </c>
      <c r="B140" s="9" t="s">
        <v>489</v>
      </c>
      <c r="C140" s="41" t="s">
        <v>199</v>
      </c>
      <c r="D140" s="41" t="s">
        <v>26</v>
      </c>
      <c r="E140" s="41" t="s">
        <v>15</v>
      </c>
      <c r="F140" s="2">
        <f t="shared" si="16"/>
        <v>840</v>
      </c>
      <c r="G140" s="2"/>
      <c r="H140" s="2">
        <v>840</v>
      </c>
      <c r="I140" s="2">
        <f t="shared" si="17"/>
        <v>840</v>
      </c>
      <c r="J140" s="2"/>
      <c r="K140" s="2">
        <v>840</v>
      </c>
    </row>
    <row r="141" spans="1:11" ht="31.5">
      <c r="A141" s="9" t="s">
        <v>372</v>
      </c>
      <c r="B141" s="9" t="s">
        <v>490</v>
      </c>
      <c r="C141" s="41"/>
      <c r="D141" s="41"/>
      <c r="E141" s="41"/>
      <c r="F141" s="2">
        <f t="shared" si="16"/>
        <v>7775</v>
      </c>
      <c r="G141" s="2"/>
      <c r="H141" s="2">
        <f>H142</f>
        <v>7775</v>
      </c>
      <c r="I141" s="2">
        <f t="shared" si="17"/>
        <v>7829</v>
      </c>
      <c r="J141" s="2"/>
      <c r="K141" s="2">
        <f>K142</f>
        <v>7829</v>
      </c>
    </row>
    <row r="142" spans="1:11" ht="47.25">
      <c r="A142" s="9" t="s">
        <v>373</v>
      </c>
      <c r="B142" s="9" t="s">
        <v>490</v>
      </c>
      <c r="C142" s="41" t="s">
        <v>199</v>
      </c>
      <c r="D142" s="41" t="s">
        <v>138</v>
      </c>
      <c r="E142" s="41" t="s">
        <v>12</v>
      </c>
      <c r="F142" s="2">
        <f t="shared" si="16"/>
        <v>7775</v>
      </c>
      <c r="G142" s="2"/>
      <c r="H142" s="2">
        <v>7775</v>
      </c>
      <c r="I142" s="2">
        <f t="shared" si="17"/>
        <v>7829</v>
      </c>
      <c r="J142" s="2"/>
      <c r="K142" s="2">
        <v>7829</v>
      </c>
    </row>
    <row r="143" spans="1:11" ht="94.5">
      <c r="A143" s="9" t="s">
        <v>374</v>
      </c>
      <c r="B143" s="9" t="s">
        <v>586</v>
      </c>
      <c r="C143" s="41"/>
      <c r="D143" s="41"/>
      <c r="E143" s="41"/>
      <c r="F143" s="2">
        <f t="shared" si="16"/>
        <v>6024</v>
      </c>
      <c r="G143" s="2"/>
      <c r="H143" s="2">
        <f>H144</f>
        <v>6024</v>
      </c>
      <c r="I143" s="2">
        <f t="shared" si="17"/>
        <v>6024</v>
      </c>
      <c r="J143" s="2"/>
      <c r="K143" s="2">
        <f>K144</f>
        <v>6024</v>
      </c>
    </row>
    <row r="144" spans="1:11" ht="126">
      <c r="A144" s="9" t="s">
        <v>375</v>
      </c>
      <c r="B144" s="9" t="s">
        <v>586</v>
      </c>
      <c r="C144" s="41" t="s">
        <v>199</v>
      </c>
      <c r="D144" s="41" t="s">
        <v>138</v>
      </c>
      <c r="E144" s="41" t="s">
        <v>13</v>
      </c>
      <c r="F144" s="2">
        <f t="shared" si="16"/>
        <v>6024</v>
      </c>
      <c r="G144" s="2"/>
      <c r="H144" s="2">
        <f>3985+2039</f>
        <v>6024</v>
      </c>
      <c r="I144" s="2">
        <f t="shared" si="17"/>
        <v>6024</v>
      </c>
      <c r="J144" s="2"/>
      <c r="K144" s="2">
        <f>3985+2039</f>
        <v>6024</v>
      </c>
    </row>
    <row r="145" spans="1:11" ht="47.25">
      <c r="A145" s="14" t="s">
        <v>376</v>
      </c>
      <c r="B145" s="9" t="s">
        <v>491</v>
      </c>
      <c r="C145" s="41"/>
      <c r="D145" s="41"/>
      <c r="E145" s="41"/>
      <c r="F145" s="2">
        <f>G145+H145</f>
        <v>917.8</v>
      </c>
      <c r="G145" s="2"/>
      <c r="H145" s="2">
        <f>H146</f>
        <v>917.8</v>
      </c>
      <c r="I145" s="2">
        <f>J145+K145</f>
        <v>917.8</v>
      </c>
      <c r="J145" s="2"/>
      <c r="K145" s="2">
        <f>K146</f>
        <v>917.8</v>
      </c>
    </row>
    <row r="146" spans="1:11" ht="78.75">
      <c r="A146" s="14" t="s">
        <v>377</v>
      </c>
      <c r="B146" s="9" t="s">
        <v>491</v>
      </c>
      <c r="C146" s="41" t="s">
        <v>20</v>
      </c>
      <c r="D146" s="41" t="s">
        <v>26</v>
      </c>
      <c r="E146" s="41" t="s">
        <v>15</v>
      </c>
      <c r="F146" s="2">
        <f>G146+H146</f>
        <v>917.8</v>
      </c>
      <c r="G146" s="2"/>
      <c r="H146" s="2">
        <v>917.8</v>
      </c>
      <c r="I146" s="2">
        <f>J146+K146</f>
        <v>917.8</v>
      </c>
      <c r="J146" s="2"/>
      <c r="K146" s="2">
        <v>917.8</v>
      </c>
    </row>
    <row r="147" spans="1:11" ht="78.75">
      <c r="A147" s="9" t="s">
        <v>378</v>
      </c>
      <c r="B147" s="9" t="s">
        <v>492</v>
      </c>
      <c r="C147" s="41"/>
      <c r="D147" s="41"/>
      <c r="E147" s="41"/>
      <c r="F147" s="2">
        <f t="shared" si="16"/>
        <v>3795</v>
      </c>
      <c r="G147" s="2"/>
      <c r="H147" s="2">
        <f>H148+H149</f>
        <v>3795</v>
      </c>
      <c r="I147" s="2">
        <f t="shared" si="17"/>
        <v>3795</v>
      </c>
      <c r="J147" s="2"/>
      <c r="K147" s="2">
        <f>K148+K149</f>
        <v>3795</v>
      </c>
    </row>
    <row r="148" spans="1:11" ht="94.5">
      <c r="A148" s="9" t="s">
        <v>379</v>
      </c>
      <c r="B148" s="9" t="s">
        <v>492</v>
      </c>
      <c r="C148" s="41" t="s">
        <v>20</v>
      </c>
      <c r="D148" s="41" t="s">
        <v>138</v>
      </c>
      <c r="E148" s="41" t="s">
        <v>13</v>
      </c>
      <c r="F148" s="2">
        <f t="shared" si="16"/>
        <v>31</v>
      </c>
      <c r="G148" s="2"/>
      <c r="H148" s="2">
        <v>31</v>
      </c>
      <c r="I148" s="2">
        <f t="shared" si="17"/>
        <v>31</v>
      </c>
      <c r="J148" s="2"/>
      <c r="K148" s="2">
        <v>31</v>
      </c>
    </row>
    <row r="149" spans="1:11" ht="94.5">
      <c r="A149" s="9" t="s">
        <v>380</v>
      </c>
      <c r="B149" s="9" t="s">
        <v>492</v>
      </c>
      <c r="C149" s="41" t="s">
        <v>199</v>
      </c>
      <c r="D149" s="41" t="s">
        <v>138</v>
      </c>
      <c r="E149" s="41" t="s">
        <v>13</v>
      </c>
      <c r="F149" s="2">
        <f t="shared" si="16"/>
        <v>3764</v>
      </c>
      <c r="G149" s="2"/>
      <c r="H149" s="2">
        <v>3764</v>
      </c>
      <c r="I149" s="2">
        <f t="shared" si="17"/>
        <v>3764</v>
      </c>
      <c r="J149" s="2"/>
      <c r="K149" s="2">
        <v>3764</v>
      </c>
    </row>
    <row r="150" spans="1:11" ht="94.5">
      <c r="A150" s="9" t="s">
        <v>381</v>
      </c>
      <c r="B150" s="9" t="s">
        <v>493</v>
      </c>
      <c r="C150" s="41"/>
      <c r="D150" s="41"/>
      <c r="E150" s="41"/>
      <c r="F150" s="2">
        <f t="shared" si="16"/>
        <v>6251</v>
      </c>
      <c r="G150" s="2"/>
      <c r="H150" s="2">
        <f>H151+H152</f>
        <v>6251</v>
      </c>
      <c r="I150" s="2">
        <f t="shared" si="17"/>
        <v>6251</v>
      </c>
      <c r="J150" s="2"/>
      <c r="K150" s="2">
        <f>K151+K152</f>
        <v>6251</v>
      </c>
    </row>
    <row r="151" spans="1:11" ht="110.25">
      <c r="A151" s="9" t="s">
        <v>382</v>
      </c>
      <c r="B151" s="9" t="s">
        <v>493</v>
      </c>
      <c r="C151" s="41" t="s">
        <v>20</v>
      </c>
      <c r="D151" s="41" t="s">
        <v>138</v>
      </c>
      <c r="E151" s="41" t="s">
        <v>13</v>
      </c>
      <c r="F151" s="2">
        <f t="shared" si="16"/>
        <v>60</v>
      </c>
      <c r="G151" s="2"/>
      <c r="H151" s="2">
        <v>60</v>
      </c>
      <c r="I151" s="2">
        <f t="shared" si="17"/>
        <v>60</v>
      </c>
      <c r="J151" s="2"/>
      <c r="K151" s="2">
        <v>60</v>
      </c>
    </row>
    <row r="152" spans="1:11" ht="94.5">
      <c r="A152" s="9" t="s">
        <v>383</v>
      </c>
      <c r="B152" s="9" t="s">
        <v>493</v>
      </c>
      <c r="C152" s="41" t="s">
        <v>199</v>
      </c>
      <c r="D152" s="41" t="s">
        <v>138</v>
      </c>
      <c r="E152" s="41" t="s">
        <v>13</v>
      </c>
      <c r="F152" s="2">
        <f t="shared" si="16"/>
        <v>6191</v>
      </c>
      <c r="G152" s="2"/>
      <c r="H152" s="2">
        <v>6191</v>
      </c>
      <c r="I152" s="2">
        <f t="shared" si="17"/>
        <v>6191</v>
      </c>
      <c r="J152" s="2"/>
      <c r="K152" s="2">
        <v>6191</v>
      </c>
    </row>
    <row r="153" spans="1:11" ht="94.5">
      <c r="A153" s="9" t="s">
        <v>384</v>
      </c>
      <c r="B153" s="9" t="s">
        <v>494</v>
      </c>
      <c r="C153" s="41"/>
      <c r="D153" s="41"/>
      <c r="E153" s="41"/>
      <c r="F153" s="2">
        <f t="shared" si="16"/>
        <v>37</v>
      </c>
      <c r="G153" s="2"/>
      <c r="H153" s="2">
        <f>H154+H155</f>
        <v>37</v>
      </c>
      <c r="I153" s="2">
        <f t="shared" si="17"/>
        <v>37</v>
      </c>
      <c r="J153" s="2"/>
      <c r="K153" s="2">
        <f>K154+K155</f>
        <v>37</v>
      </c>
    </row>
    <row r="154" spans="1:11" ht="94.5">
      <c r="A154" s="9" t="s">
        <v>385</v>
      </c>
      <c r="B154" s="9" t="s">
        <v>494</v>
      </c>
      <c r="C154" s="41" t="s">
        <v>20</v>
      </c>
      <c r="D154" s="41" t="s">
        <v>138</v>
      </c>
      <c r="E154" s="41" t="s">
        <v>13</v>
      </c>
      <c r="F154" s="2">
        <f t="shared" si="16"/>
        <v>5</v>
      </c>
      <c r="G154" s="2"/>
      <c r="H154" s="2">
        <v>5</v>
      </c>
      <c r="I154" s="2">
        <f t="shared" si="17"/>
        <v>5</v>
      </c>
      <c r="J154" s="2"/>
      <c r="K154" s="2">
        <v>5</v>
      </c>
    </row>
    <row r="155" spans="1:11" ht="94.5">
      <c r="A155" s="9" t="s">
        <v>386</v>
      </c>
      <c r="B155" s="9" t="s">
        <v>494</v>
      </c>
      <c r="C155" s="41" t="s">
        <v>199</v>
      </c>
      <c r="D155" s="41" t="s">
        <v>138</v>
      </c>
      <c r="E155" s="41" t="s">
        <v>13</v>
      </c>
      <c r="F155" s="2">
        <f t="shared" si="16"/>
        <v>32</v>
      </c>
      <c r="G155" s="2"/>
      <c r="H155" s="2">
        <v>32</v>
      </c>
      <c r="I155" s="2">
        <f t="shared" si="17"/>
        <v>32</v>
      </c>
      <c r="J155" s="2"/>
      <c r="K155" s="2">
        <v>32</v>
      </c>
    </row>
    <row r="156" spans="1:11" ht="63">
      <c r="A156" s="9" t="s">
        <v>387</v>
      </c>
      <c r="B156" s="9" t="s">
        <v>495</v>
      </c>
      <c r="C156" s="41"/>
      <c r="D156" s="41"/>
      <c r="E156" s="41"/>
      <c r="F156" s="2">
        <f t="shared" si="16"/>
        <v>3245</v>
      </c>
      <c r="G156" s="2"/>
      <c r="H156" s="2">
        <f>H157</f>
        <v>3245</v>
      </c>
      <c r="I156" s="2">
        <f t="shared" si="17"/>
        <v>3375</v>
      </c>
      <c r="J156" s="2"/>
      <c r="K156" s="2">
        <f>K157</f>
        <v>3375</v>
      </c>
    </row>
    <row r="157" spans="1:11" ht="78.75">
      <c r="A157" s="9" t="s">
        <v>388</v>
      </c>
      <c r="B157" s="9" t="s">
        <v>495</v>
      </c>
      <c r="C157" s="41" t="s">
        <v>199</v>
      </c>
      <c r="D157" s="41" t="s">
        <v>138</v>
      </c>
      <c r="E157" s="41" t="s">
        <v>13</v>
      </c>
      <c r="F157" s="2">
        <f t="shared" si="16"/>
        <v>3245</v>
      </c>
      <c r="G157" s="2"/>
      <c r="H157" s="2">
        <f>3000+245</f>
        <v>3245</v>
      </c>
      <c r="I157" s="2">
        <f t="shared" si="17"/>
        <v>3375</v>
      </c>
      <c r="J157" s="2"/>
      <c r="K157" s="2">
        <f>3000+375</f>
        <v>3375</v>
      </c>
    </row>
    <row r="158" spans="1:11" ht="63">
      <c r="A158" s="9" t="s">
        <v>389</v>
      </c>
      <c r="B158" s="9" t="s">
        <v>496</v>
      </c>
      <c r="C158" s="41"/>
      <c r="D158" s="41"/>
      <c r="E158" s="41"/>
      <c r="F158" s="2">
        <f t="shared" si="16"/>
        <v>582</v>
      </c>
      <c r="G158" s="2"/>
      <c r="H158" s="2">
        <f>H159+H160</f>
        <v>582</v>
      </c>
      <c r="I158" s="2">
        <f t="shared" si="17"/>
        <v>606</v>
      </c>
      <c r="J158" s="2"/>
      <c r="K158" s="2">
        <f>K159+K160</f>
        <v>606</v>
      </c>
    </row>
    <row r="159" spans="1:11" ht="63">
      <c r="A159" s="9" t="s">
        <v>390</v>
      </c>
      <c r="B159" s="9" t="s">
        <v>496</v>
      </c>
      <c r="C159" s="41" t="s">
        <v>20</v>
      </c>
      <c r="D159" s="41" t="s">
        <v>138</v>
      </c>
      <c r="E159" s="41" t="s">
        <v>13</v>
      </c>
      <c r="F159" s="2">
        <f t="shared" si="16"/>
        <v>6</v>
      </c>
      <c r="G159" s="2"/>
      <c r="H159" s="2">
        <v>6</v>
      </c>
      <c r="I159" s="2">
        <f t="shared" si="17"/>
        <v>7</v>
      </c>
      <c r="J159" s="2"/>
      <c r="K159" s="2">
        <v>7</v>
      </c>
    </row>
    <row r="160" spans="1:11" ht="63">
      <c r="A160" s="9" t="s">
        <v>391</v>
      </c>
      <c r="B160" s="9" t="s">
        <v>496</v>
      </c>
      <c r="C160" s="41" t="s">
        <v>199</v>
      </c>
      <c r="D160" s="41" t="s">
        <v>138</v>
      </c>
      <c r="E160" s="41" t="s">
        <v>13</v>
      </c>
      <c r="F160" s="2">
        <f t="shared" si="16"/>
        <v>576</v>
      </c>
      <c r="G160" s="2"/>
      <c r="H160" s="2">
        <f>583-7</f>
        <v>576</v>
      </c>
      <c r="I160" s="2">
        <f t="shared" si="17"/>
        <v>599</v>
      </c>
      <c r="J160" s="2"/>
      <c r="K160" s="2">
        <f>606-7</f>
        <v>599</v>
      </c>
    </row>
    <row r="161" spans="1:11" ht="173.25">
      <c r="A161" s="9" t="s">
        <v>392</v>
      </c>
      <c r="B161" s="9" t="s">
        <v>497</v>
      </c>
      <c r="C161" s="41"/>
      <c r="D161" s="41"/>
      <c r="E161" s="41"/>
      <c r="F161" s="2">
        <f t="shared" si="16"/>
        <v>275</v>
      </c>
      <c r="G161" s="2"/>
      <c r="H161" s="2">
        <f>H162+H163</f>
        <v>275</v>
      </c>
      <c r="I161" s="2">
        <f t="shared" si="17"/>
        <v>286</v>
      </c>
      <c r="J161" s="2"/>
      <c r="K161" s="2">
        <f>K162+K163</f>
        <v>286</v>
      </c>
    </row>
    <row r="162" spans="1:11" ht="173.25">
      <c r="A162" s="9" t="s">
        <v>393</v>
      </c>
      <c r="B162" s="9" t="s">
        <v>497</v>
      </c>
      <c r="C162" s="41" t="s">
        <v>20</v>
      </c>
      <c r="D162" s="41" t="s">
        <v>138</v>
      </c>
      <c r="E162" s="41" t="s">
        <v>13</v>
      </c>
      <c r="F162" s="2">
        <f t="shared" si="16"/>
        <v>4</v>
      </c>
      <c r="G162" s="2"/>
      <c r="H162" s="2">
        <v>4</v>
      </c>
      <c r="I162" s="2">
        <f t="shared" si="17"/>
        <v>5</v>
      </c>
      <c r="J162" s="2"/>
      <c r="K162" s="2">
        <v>5</v>
      </c>
    </row>
    <row r="163" spans="1:11" ht="173.25">
      <c r="A163" s="9" t="s">
        <v>394</v>
      </c>
      <c r="B163" s="9" t="s">
        <v>497</v>
      </c>
      <c r="C163" s="41" t="s">
        <v>199</v>
      </c>
      <c r="D163" s="41" t="s">
        <v>138</v>
      </c>
      <c r="E163" s="41" t="s">
        <v>13</v>
      </c>
      <c r="F163" s="2">
        <f t="shared" si="16"/>
        <v>271</v>
      </c>
      <c r="G163" s="2"/>
      <c r="H163" s="2">
        <f>270+1</f>
        <v>271</v>
      </c>
      <c r="I163" s="2">
        <f t="shared" si="17"/>
        <v>281</v>
      </c>
      <c r="J163" s="2"/>
      <c r="K163" s="2">
        <f>276+5</f>
        <v>281</v>
      </c>
    </row>
    <row r="164" spans="1:11" ht="63">
      <c r="A164" s="9" t="s">
        <v>395</v>
      </c>
      <c r="B164" s="9" t="s">
        <v>498</v>
      </c>
      <c r="C164" s="41"/>
      <c r="D164" s="41"/>
      <c r="E164" s="41"/>
      <c r="F164" s="2">
        <f t="shared" si="16"/>
        <v>32419</v>
      </c>
      <c r="G164" s="2"/>
      <c r="H164" s="2">
        <f>H165+H166</f>
        <v>32419</v>
      </c>
      <c r="I164" s="2">
        <f t="shared" si="17"/>
        <v>33700</v>
      </c>
      <c r="J164" s="2"/>
      <c r="K164" s="2">
        <f>K165+K166</f>
        <v>33700</v>
      </c>
    </row>
    <row r="165" spans="1:11" ht="63">
      <c r="A165" s="9" t="s">
        <v>396</v>
      </c>
      <c r="B165" s="9" t="s">
        <v>498</v>
      </c>
      <c r="C165" s="41" t="s">
        <v>20</v>
      </c>
      <c r="D165" s="41" t="s">
        <v>138</v>
      </c>
      <c r="E165" s="41" t="s">
        <v>13</v>
      </c>
      <c r="F165" s="2">
        <f t="shared" si="16"/>
        <v>340</v>
      </c>
      <c r="G165" s="2"/>
      <c r="H165" s="2">
        <v>340</v>
      </c>
      <c r="I165" s="2">
        <f t="shared" si="17"/>
        <v>345</v>
      </c>
      <c r="J165" s="2"/>
      <c r="K165" s="2">
        <v>345</v>
      </c>
    </row>
    <row r="166" spans="1:11" ht="63">
      <c r="A166" s="9" t="s">
        <v>397</v>
      </c>
      <c r="B166" s="9" t="s">
        <v>498</v>
      </c>
      <c r="C166" s="41" t="s">
        <v>199</v>
      </c>
      <c r="D166" s="41" t="s">
        <v>138</v>
      </c>
      <c r="E166" s="41" t="s">
        <v>13</v>
      </c>
      <c r="F166" s="2">
        <f t="shared" si="16"/>
        <v>32079</v>
      </c>
      <c r="G166" s="2"/>
      <c r="H166" s="2">
        <f>32911-832</f>
        <v>32079</v>
      </c>
      <c r="I166" s="2">
        <f t="shared" si="17"/>
        <v>33355</v>
      </c>
      <c r="J166" s="2"/>
      <c r="K166" s="2">
        <f>34849-1494</f>
        <v>33355</v>
      </c>
    </row>
    <row r="167" spans="1:11" ht="47.25">
      <c r="A167" s="9" t="s">
        <v>398</v>
      </c>
      <c r="B167" s="9" t="s">
        <v>499</v>
      </c>
      <c r="C167" s="41"/>
      <c r="D167" s="41"/>
      <c r="E167" s="41"/>
      <c r="F167" s="2">
        <f t="shared" si="16"/>
        <v>282</v>
      </c>
      <c r="G167" s="2"/>
      <c r="H167" s="2">
        <f>H168+H169</f>
        <v>282</v>
      </c>
      <c r="I167" s="2">
        <f t="shared" si="17"/>
        <v>293</v>
      </c>
      <c r="J167" s="2"/>
      <c r="K167" s="2">
        <f>K168+K169</f>
        <v>293</v>
      </c>
    </row>
    <row r="168" spans="1:11" ht="47.25">
      <c r="A168" s="9" t="s">
        <v>399</v>
      </c>
      <c r="B168" s="9" t="s">
        <v>499</v>
      </c>
      <c r="C168" s="41" t="s">
        <v>20</v>
      </c>
      <c r="D168" s="41" t="s">
        <v>138</v>
      </c>
      <c r="E168" s="41" t="s">
        <v>13</v>
      </c>
      <c r="F168" s="2">
        <f t="shared" si="16"/>
        <v>5</v>
      </c>
      <c r="G168" s="2"/>
      <c r="H168" s="2">
        <v>5</v>
      </c>
      <c r="I168" s="2">
        <f t="shared" si="17"/>
        <v>6</v>
      </c>
      <c r="J168" s="2"/>
      <c r="K168" s="2">
        <v>6</v>
      </c>
    </row>
    <row r="169" spans="1:11" ht="47.25">
      <c r="A169" s="9" t="s">
        <v>400</v>
      </c>
      <c r="B169" s="9" t="s">
        <v>499</v>
      </c>
      <c r="C169" s="41" t="s">
        <v>199</v>
      </c>
      <c r="D169" s="41" t="s">
        <v>138</v>
      </c>
      <c r="E169" s="41" t="s">
        <v>13</v>
      </c>
      <c r="F169" s="2">
        <f t="shared" si="16"/>
        <v>277</v>
      </c>
      <c r="G169" s="2"/>
      <c r="H169" s="2">
        <f>255+22</f>
        <v>277</v>
      </c>
      <c r="I169" s="2">
        <f t="shared" si="17"/>
        <v>287</v>
      </c>
      <c r="J169" s="2"/>
      <c r="K169" s="2">
        <f>256+31</f>
        <v>287</v>
      </c>
    </row>
    <row r="170" spans="1:11" ht="47.25">
      <c r="A170" s="9" t="s">
        <v>401</v>
      </c>
      <c r="B170" s="9" t="s">
        <v>500</v>
      </c>
      <c r="C170" s="41"/>
      <c r="D170" s="41"/>
      <c r="E170" s="41"/>
      <c r="F170" s="2">
        <f t="shared" si="16"/>
        <v>479</v>
      </c>
      <c r="G170" s="2"/>
      <c r="H170" s="2">
        <f>H171+H172</f>
        <v>479</v>
      </c>
      <c r="I170" s="2">
        <f t="shared" si="17"/>
        <v>498</v>
      </c>
      <c r="J170" s="2"/>
      <c r="K170" s="2">
        <f>K171+K172</f>
        <v>498</v>
      </c>
    </row>
    <row r="171" spans="1:11" ht="63">
      <c r="A171" s="9" t="s">
        <v>402</v>
      </c>
      <c r="B171" s="9" t="s">
        <v>500</v>
      </c>
      <c r="C171" s="41" t="s">
        <v>20</v>
      </c>
      <c r="D171" s="41" t="s">
        <v>138</v>
      </c>
      <c r="E171" s="41" t="s">
        <v>13</v>
      </c>
      <c r="F171" s="2">
        <f t="shared" si="16"/>
        <v>6</v>
      </c>
      <c r="G171" s="2"/>
      <c r="H171" s="2">
        <v>6</v>
      </c>
      <c r="I171" s="2">
        <f t="shared" si="17"/>
        <v>8</v>
      </c>
      <c r="J171" s="2"/>
      <c r="K171" s="2">
        <v>8</v>
      </c>
    </row>
    <row r="172" spans="1:11" ht="47.25">
      <c r="A172" s="9" t="s">
        <v>403</v>
      </c>
      <c r="B172" s="9" t="s">
        <v>500</v>
      </c>
      <c r="C172" s="41" t="s">
        <v>199</v>
      </c>
      <c r="D172" s="41" t="s">
        <v>138</v>
      </c>
      <c r="E172" s="41" t="s">
        <v>13</v>
      </c>
      <c r="F172" s="2">
        <f t="shared" si="16"/>
        <v>473</v>
      </c>
      <c r="G172" s="2"/>
      <c r="H172" s="2">
        <f>455+18</f>
        <v>473</v>
      </c>
      <c r="I172" s="2">
        <f t="shared" si="17"/>
        <v>490</v>
      </c>
      <c r="J172" s="2"/>
      <c r="K172" s="2">
        <f>476+14</f>
        <v>490</v>
      </c>
    </row>
    <row r="173" spans="1:11" ht="78.75">
      <c r="A173" s="9" t="s">
        <v>404</v>
      </c>
      <c r="B173" s="9" t="s">
        <v>501</v>
      </c>
      <c r="C173" s="41"/>
      <c r="D173" s="41"/>
      <c r="E173" s="41"/>
      <c r="F173" s="2">
        <f t="shared" si="16"/>
        <v>10078</v>
      </c>
      <c r="G173" s="2"/>
      <c r="H173" s="2">
        <f>H174+H175</f>
        <v>10078</v>
      </c>
      <c r="I173" s="2">
        <f t="shared" si="17"/>
        <v>10473</v>
      </c>
      <c r="J173" s="2"/>
      <c r="K173" s="2">
        <f>K174+K175</f>
        <v>10473</v>
      </c>
    </row>
    <row r="174" spans="1:11" ht="78.75">
      <c r="A174" s="9" t="s">
        <v>405</v>
      </c>
      <c r="B174" s="9" t="s">
        <v>501</v>
      </c>
      <c r="C174" s="41" t="s">
        <v>20</v>
      </c>
      <c r="D174" s="41" t="s">
        <v>138</v>
      </c>
      <c r="E174" s="41" t="s">
        <v>13</v>
      </c>
      <c r="F174" s="2">
        <f t="shared" si="16"/>
        <v>137</v>
      </c>
      <c r="G174" s="2"/>
      <c r="H174" s="2">
        <f>125+12</f>
        <v>137</v>
      </c>
      <c r="I174" s="2">
        <f t="shared" si="17"/>
        <v>143</v>
      </c>
      <c r="J174" s="2"/>
      <c r="K174" s="2">
        <f>125+18</f>
        <v>143</v>
      </c>
    </row>
    <row r="175" spans="1:11" ht="78.75">
      <c r="A175" s="9" t="s">
        <v>406</v>
      </c>
      <c r="B175" s="9" t="s">
        <v>501</v>
      </c>
      <c r="C175" s="41" t="s">
        <v>199</v>
      </c>
      <c r="D175" s="41" t="s">
        <v>138</v>
      </c>
      <c r="E175" s="41" t="s">
        <v>13</v>
      </c>
      <c r="F175" s="2">
        <f t="shared" si="16"/>
        <v>9941</v>
      </c>
      <c r="G175" s="2"/>
      <c r="H175" s="2">
        <f>9155+786</f>
        <v>9941</v>
      </c>
      <c r="I175" s="2">
        <f t="shared" si="17"/>
        <v>10330</v>
      </c>
      <c r="J175" s="2"/>
      <c r="K175" s="2">
        <f>9155+1175</f>
        <v>10330</v>
      </c>
    </row>
    <row r="176" spans="1:11" ht="47.25">
      <c r="A176" s="9" t="s">
        <v>407</v>
      </c>
      <c r="B176" s="9" t="s">
        <v>502</v>
      </c>
      <c r="C176" s="41"/>
      <c r="D176" s="41"/>
      <c r="E176" s="41"/>
      <c r="F176" s="2">
        <f t="shared" si="16"/>
        <v>621</v>
      </c>
      <c r="G176" s="2"/>
      <c r="H176" s="2">
        <f>H177+H178</f>
        <v>621</v>
      </c>
      <c r="I176" s="2">
        <f t="shared" si="17"/>
        <v>621</v>
      </c>
      <c r="J176" s="2"/>
      <c r="K176" s="2">
        <f>K177+K178</f>
        <v>621</v>
      </c>
    </row>
    <row r="177" spans="1:11" ht="47.25">
      <c r="A177" s="9" t="s">
        <v>408</v>
      </c>
      <c r="B177" s="9" t="s">
        <v>502</v>
      </c>
      <c r="C177" s="41" t="s">
        <v>20</v>
      </c>
      <c r="D177" s="41" t="s">
        <v>138</v>
      </c>
      <c r="E177" s="41" t="s">
        <v>13</v>
      </c>
      <c r="F177" s="2">
        <f t="shared" si="16"/>
        <v>10</v>
      </c>
      <c r="G177" s="2"/>
      <c r="H177" s="2">
        <v>10</v>
      </c>
      <c r="I177" s="2">
        <f t="shared" si="17"/>
        <v>10</v>
      </c>
      <c r="J177" s="2"/>
      <c r="K177" s="2">
        <v>10</v>
      </c>
    </row>
    <row r="178" spans="1:11" ht="47.25">
      <c r="A178" s="9" t="s">
        <v>409</v>
      </c>
      <c r="B178" s="9" t="s">
        <v>502</v>
      </c>
      <c r="C178" s="41" t="s">
        <v>199</v>
      </c>
      <c r="D178" s="41" t="s">
        <v>138</v>
      </c>
      <c r="E178" s="41" t="s">
        <v>13</v>
      </c>
      <c r="F178" s="2">
        <f t="shared" si="16"/>
        <v>611</v>
      </c>
      <c r="G178" s="2"/>
      <c r="H178" s="2">
        <v>611</v>
      </c>
      <c r="I178" s="2">
        <f t="shared" si="17"/>
        <v>611</v>
      </c>
      <c r="J178" s="2"/>
      <c r="K178" s="2">
        <v>611</v>
      </c>
    </row>
    <row r="179" spans="1:11" ht="63">
      <c r="A179" s="9" t="s">
        <v>410</v>
      </c>
      <c r="B179" s="9" t="s">
        <v>503</v>
      </c>
      <c r="C179" s="41"/>
      <c r="D179" s="41"/>
      <c r="E179" s="41"/>
      <c r="F179" s="2">
        <f aca="true" t="shared" si="18" ref="F179:F240">G179+H179</f>
        <v>213</v>
      </c>
      <c r="G179" s="2"/>
      <c r="H179" s="2">
        <f>H180+H183</f>
        <v>213</v>
      </c>
      <c r="I179" s="2">
        <f aca="true" t="shared" si="19" ref="I179:I240">J179+K179</f>
        <v>213</v>
      </c>
      <c r="J179" s="2"/>
      <c r="K179" s="2">
        <f>K180+K183</f>
        <v>213</v>
      </c>
    </row>
    <row r="180" spans="1:11" ht="63">
      <c r="A180" s="9" t="s">
        <v>411</v>
      </c>
      <c r="B180" s="9" t="s">
        <v>504</v>
      </c>
      <c r="C180" s="41"/>
      <c r="D180" s="41"/>
      <c r="E180" s="41"/>
      <c r="F180" s="2">
        <f t="shared" si="18"/>
        <v>71</v>
      </c>
      <c r="G180" s="2"/>
      <c r="H180" s="2">
        <f>H181+H182</f>
        <v>71</v>
      </c>
      <c r="I180" s="2">
        <f t="shared" si="19"/>
        <v>71</v>
      </c>
      <c r="J180" s="2"/>
      <c r="K180" s="2">
        <f>K181+K182</f>
        <v>71</v>
      </c>
    </row>
    <row r="181" spans="1:11" ht="78.75">
      <c r="A181" s="9" t="s">
        <v>412</v>
      </c>
      <c r="B181" s="9" t="s">
        <v>504</v>
      </c>
      <c r="C181" s="41" t="s">
        <v>20</v>
      </c>
      <c r="D181" s="41" t="s">
        <v>138</v>
      </c>
      <c r="E181" s="41" t="s">
        <v>13</v>
      </c>
      <c r="F181" s="2">
        <f t="shared" si="18"/>
        <v>3</v>
      </c>
      <c r="G181" s="2"/>
      <c r="H181" s="2">
        <v>3</v>
      </c>
      <c r="I181" s="2">
        <f t="shared" si="19"/>
        <v>4</v>
      </c>
      <c r="J181" s="2"/>
      <c r="K181" s="2">
        <v>4</v>
      </c>
    </row>
    <row r="182" spans="1:11" ht="78.75">
      <c r="A182" s="9" t="s">
        <v>413</v>
      </c>
      <c r="B182" s="9" t="s">
        <v>504</v>
      </c>
      <c r="C182" s="41" t="s">
        <v>199</v>
      </c>
      <c r="D182" s="41" t="s">
        <v>138</v>
      </c>
      <c r="E182" s="41" t="s">
        <v>13</v>
      </c>
      <c r="F182" s="2">
        <f t="shared" si="18"/>
        <v>68</v>
      </c>
      <c r="G182" s="2"/>
      <c r="H182" s="2">
        <f>74-6</f>
        <v>68</v>
      </c>
      <c r="I182" s="2">
        <f t="shared" si="19"/>
        <v>67</v>
      </c>
      <c r="J182" s="2"/>
      <c r="K182" s="2">
        <f>76-9</f>
        <v>67</v>
      </c>
    </row>
    <row r="183" spans="1:11" ht="94.5">
      <c r="A183" s="9" t="s">
        <v>414</v>
      </c>
      <c r="B183" s="9" t="s">
        <v>505</v>
      </c>
      <c r="C183" s="41"/>
      <c r="D183" s="41"/>
      <c r="E183" s="41"/>
      <c r="F183" s="2">
        <f t="shared" si="18"/>
        <v>142</v>
      </c>
      <c r="G183" s="2"/>
      <c r="H183" s="2">
        <f>H184+H185</f>
        <v>142</v>
      </c>
      <c r="I183" s="2">
        <f t="shared" si="19"/>
        <v>142</v>
      </c>
      <c r="J183" s="2"/>
      <c r="K183" s="2">
        <f>K184+K185</f>
        <v>142</v>
      </c>
    </row>
    <row r="184" spans="1:11" ht="110.25">
      <c r="A184" s="9" t="s">
        <v>415</v>
      </c>
      <c r="B184" s="9" t="s">
        <v>505</v>
      </c>
      <c r="C184" s="41" t="s">
        <v>20</v>
      </c>
      <c r="D184" s="41" t="s">
        <v>138</v>
      </c>
      <c r="E184" s="41" t="s">
        <v>13</v>
      </c>
      <c r="F184" s="2">
        <f t="shared" si="18"/>
        <v>4</v>
      </c>
      <c r="G184" s="2"/>
      <c r="H184" s="2">
        <v>4</v>
      </c>
      <c r="I184" s="2">
        <f t="shared" si="19"/>
        <v>5</v>
      </c>
      <c r="J184" s="2"/>
      <c r="K184" s="2">
        <v>5</v>
      </c>
    </row>
    <row r="185" spans="1:11" ht="110.25">
      <c r="A185" s="9" t="s">
        <v>416</v>
      </c>
      <c r="B185" s="9" t="s">
        <v>505</v>
      </c>
      <c r="C185" s="41" t="s">
        <v>199</v>
      </c>
      <c r="D185" s="41" t="s">
        <v>138</v>
      </c>
      <c r="E185" s="41" t="s">
        <v>13</v>
      </c>
      <c r="F185" s="2">
        <f t="shared" si="18"/>
        <v>138</v>
      </c>
      <c r="G185" s="2"/>
      <c r="H185" s="2">
        <f>151-13</f>
        <v>138</v>
      </c>
      <c r="I185" s="2">
        <f t="shared" si="19"/>
        <v>137</v>
      </c>
      <c r="J185" s="2"/>
      <c r="K185" s="2">
        <f>156-19</f>
        <v>137</v>
      </c>
    </row>
    <row r="186" spans="1:11" ht="31.5">
      <c r="A186" s="9" t="s">
        <v>417</v>
      </c>
      <c r="B186" s="9" t="s">
        <v>506</v>
      </c>
      <c r="C186" s="41"/>
      <c r="D186" s="41"/>
      <c r="E186" s="41"/>
      <c r="F186" s="2">
        <f t="shared" si="18"/>
        <v>33320</v>
      </c>
      <c r="G186" s="2"/>
      <c r="H186" s="2">
        <f>H187</f>
        <v>33320</v>
      </c>
      <c r="I186" s="2">
        <f t="shared" si="19"/>
        <v>35183</v>
      </c>
      <c r="J186" s="2"/>
      <c r="K186" s="2">
        <f>K187</f>
        <v>35183</v>
      </c>
    </row>
    <row r="187" spans="1:11" ht="63">
      <c r="A187" s="9" t="s">
        <v>418</v>
      </c>
      <c r="B187" s="9" t="s">
        <v>507</v>
      </c>
      <c r="C187" s="41"/>
      <c r="D187" s="41"/>
      <c r="E187" s="41"/>
      <c r="F187" s="2">
        <f t="shared" si="18"/>
        <v>33320</v>
      </c>
      <c r="G187" s="2"/>
      <c r="H187" s="2">
        <f>H188</f>
        <v>33320</v>
      </c>
      <c r="I187" s="2">
        <f t="shared" si="19"/>
        <v>35183</v>
      </c>
      <c r="J187" s="2"/>
      <c r="K187" s="2">
        <f>K188</f>
        <v>35183</v>
      </c>
    </row>
    <row r="188" spans="1:11" ht="63">
      <c r="A188" s="9" t="s">
        <v>419</v>
      </c>
      <c r="B188" s="9" t="s">
        <v>508</v>
      </c>
      <c r="C188" s="41"/>
      <c r="D188" s="41"/>
      <c r="E188" s="41"/>
      <c r="F188" s="2">
        <f t="shared" si="18"/>
        <v>33320</v>
      </c>
      <c r="G188" s="2"/>
      <c r="H188" s="2">
        <f>H189+H190+H191+H192</f>
        <v>33320</v>
      </c>
      <c r="I188" s="2">
        <f t="shared" si="19"/>
        <v>35183</v>
      </c>
      <c r="J188" s="2"/>
      <c r="K188" s="2">
        <f>K189+K190+K191+K192</f>
        <v>35183</v>
      </c>
    </row>
    <row r="189" spans="1:11" ht="126">
      <c r="A189" s="9" t="s">
        <v>420</v>
      </c>
      <c r="B189" s="9" t="s">
        <v>508</v>
      </c>
      <c r="C189" s="41" t="s">
        <v>24</v>
      </c>
      <c r="D189" s="41" t="s">
        <v>138</v>
      </c>
      <c r="E189" s="41" t="s">
        <v>27</v>
      </c>
      <c r="F189" s="2">
        <f t="shared" si="18"/>
        <v>3255</v>
      </c>
      <c r="G189" s="2"/>
      <c r="H189" s="2">
        <v>3255</v>
      </c>
      <c r="I189" s="2">
        <f t="shared" si="19"/>
        <v>3409</v>
      </c>
      <c r="J189" s="2"/>
      <c r="K189" s="2">
        <v>3409</v>
      </c>
    </row>
    <row r="190" spans="1:11" ht="78.75">
      <c r="A190" s="9" t="s">
        <v>421</v>
      </c>
      <c r="B190" s="9" t="s">
        <v>508</v>
      </c>
      <c r="C190" s="41" t="s">
        <v>20</v>
      </c>
      <c r="D190" s="41" t="s">
        <v>138</v>
      </c>
      <c r="E190" s="41" t="s">
        <v>27</v>
      </c>
      <c r="F190" s="2">
        <f t="shared" si="18"/>
        <v>142</v>
      </c>
      <c r="G190" s="2"/>
      <c r="H190" s="2">
        <v>142</v>
      </c>
      <c r="I190" s="2">
        <f t="shared" si="19"/>
        <v>170</v>
      </c>
      <c r="J190" s="2"/>
      <c r="K190" s="2">
        <v>170</v>
      </c>
    </row>
    <row r="191" spans="1:11" ht="63">
      <c r="A191" s="9" t="s">
        <v>422</v>
      </c>
      <c r="B191" s="9" t="s">
        <v>508</v>
      </c>
      <c r="C191" s="41" t="s">
        <v>199</v>
      </c>
      <c r="D191" s="41" t="s">
        <v>138</v>
      </c>
      <c r="E191" s="41" t="s">
        <v>27</v>
      </c>
      <c r="F191" s="2">
        <f t="shared" si="18"/>
        <v>100</v>
      </c>
      <c r="G191" s="2"/>
      <c r="H191" s="2">
        <v>100</v>
      </c>
      <c r="I191" s="2">
        <f t="shared" si="19"/>
        <v>110</v>
      </c>
      <c r="J191" s="2"/>
      <c r="K191" s="2">
        <v>110</v>
      </c>
    </row>
    <row r="192" spans="1:11" ht="94.5">
      <c r="A192" s="9" t="s">
        <v>423</v>
      </c>
      <c r="B192" s="9" t="s">
        <v>508</v>
      </c>
      <c r="C192" s="41" t="s">
        <v>21</v>
      </c>
      <c r="D192" s="41" t="s">
        <v>138</v>
      </c>
      <c r="E192" s="41" t="s">
        <v>27</v>
      </c>
      <c r="F192" s="2">
        <f t="shared" si="18"/>
        <v>29823</v>
      </c>
      <c r="G192" s="2"/>
      <c r="H192" s="2">
        <v>29823</v>
      </c>
      <c r="I192" s="2">
        <f t="shared" si="19"/>
        <v>31494</v>
      </c>
      <c r="J192" s="2"/>
      <c r="K192" s="2">
        <v>31494</v>
      </c>
    </row>
    <row r="193" spans="1:11" ht="31.5">
      <c r="A193" s="9" t="s">
        <v>424</v>
      </c>
      <c r="B193" s="9" t="s">
        <v>509</v>
      </c>
      <c r="C193" s="41"/>
      <c r="D193" s="41"/>
      <c r="E193" s="41"/>
      <c r="F193" s="2">
        <f t="shared" si="18"/>
        <v>130238</v>
      </c>
      <c r="G193" s="2"/>
      <c r="H193" s="2">
        <f>H194+H212+H222</f>
        <v>130238</v>
      </c>
      <c r="I193" s="2">
        <f t="shared" si="19"/>
        <v>136892</v>
      </c>
      <c r="J193" s="2"/>
      <c r="K193" s="2">
        <f>K194+K212+K222</f>
        <v>136892</v>
      </c>
    </row>
    <row r="194" spans="1:11" ht="47.25">
      <c r="A194" s="9" t="s">
        <v>425</v>
      </c>
      <c r="B194" s="9" t="s">
        <v>510</v>
      </c>
      <c r="C194" s="41"/>
      <c r="D194" s="41"/>
      <c r="E194" s="41"/>
      <c r="F194" s="2">
        <f t="shared" si="18"/>
        <v>102557</v>
      </c>
      <c r="G194" s="2"/>
      <c r="H194" s="2">
        <f>H195+H198+H200+H202+H205+H207+H210</f>
        <v>102557</v>
      </c>
      <c r="I194" s="2">
        <f t="shared" si="19"/>
        <v>107903</v>
      </c>
      <c r="J194" s="2"/>
      <c r="K194" s="2">
        <f>K195+K198+K200+K202+K205+K207+K210</f>
        <v>107903</v>
      </c>
    </row>
    <row r="195" spans="1:11" ht="94.5">
      <c r="A195" s="9" t="s">
        <v>426</v>
      </c>
      <c r="B195" s="9" t="s">
        <v>579</v>
      </c>
      <c r="C195" s="41"/>
      <c r="D195" s="41"/>
      <c r="E195" s="41"/>
      <c r="F195" s="2">
        <f t="shared" si="18"/>
        <v>23223</v>
      </c>
      <c r="G195" s="2"/>
      <c r="H195" s="2">
        <f>H196+H197</f>
        <v>23223</v>
      </c>
      <c r="I195" s="2">
        <f t="shared" si="19"/>
        <v>24151</v>
      </c>
      <c r="J195" s="2"/>
      <c r="K195" s="2">
        <f>K196+K197</f>
        <v>24151</v>
      </c>
    </row>
    <row r="196" spans="1:11" ht="94.5">
      <c r="A196" s="9" t="s">
        <v>427</v>
      </c>
      <c r="B196" s="9" t="s">
        <v>579</v>
      </c>
      <c r="C196" s="41" t="s">
        <v>20</v>
      </c>
      <c r="D196" s="41" t="s">
        <v>138</v>
      </c>
      <c r="E196" s="41" t="s">
        <v>14</v>
      </c>
      <c r="F196" s="2">
        <f t="shared" si="18"/>
        <v>227</v>
      </c>
      <c r="G196" s="2"/>
      <c r="H196" s="2">
        <v>227</v>
      </c>
      <c r="I196" s="2">
        <f t="shared" si="19"/>
        <v>230</v>
      </c>
      <c r="J196" s="2"/>
      <c r="K196" s="2">
        <v>230</v>
      </c>
    </row>
    <row r="197" spans="1:11" ht="94.5">
      <c r="A197" s="9" t="s">
        <v>428</v>
      </c>
      <c r="B197" s="9" t="s">
        <v>579</v>
      </c>
      <c r="C197" s="41" t="s">
        <v>199</v>
      </c>
      <c r="D197" s="41" t="s">
        <v>138</v>
      </c>
      <c r="E197" s="41" t="s">
        <v>14</v>
      </c>
      <c r="F197" s="2">
        <f t="shared" si="18"/>
        <v>22996</v>
      </c>
      <c r="G197" s="2"/>
      <c r="H197" s="2">
        <f>25615-2619</f>
        <v>22996</v>
      </c>
      <c r="I197" s="2">
        <f t="shared" si="19"/>
        <v>23921</v>
      </c>
      <c r="J197" s="2"/>
      <c r="K197" s="2">
        <f>26767-2846</f>
        <v>23921</v>
      </c>
    </row>
    <row r="198" spans="1:11" ht="126">
      <c r="A198" s="9" t="s">
        <v>429</v>
      </c>
      <c r="B198" s="9" t="s">
        <v>511</v>
      </c>
      <c r="C198" s="41"/>
      <c r="D198" s="41"/>
      <c r="E198" s="41"/>
      <c r="F198" s="2">
        <f t="shared" si="18"/>
        <v>28596</v>
      </c>
      <c r="G198" s="2"/>
      <c r="H198" s="2">
        <f>H199</f>
        <v>28596</v>
      </c>
      <c r="I198" s="2">
        <f t="shared" si="19"/>
        <v>28241</v>
      </c>
      <c r="J198" s="2"/>
      <c r="K198" s="2">
        <f>K199</f>
        <v>28241</v>
      </c>
    </row>
    <row r="199" spans="1:11" ht="126">
      <c r="A199" s="9" t="s">
        <v>430</v>
      </c>
      <c r="B199" s="9" t="s">
        <v>511</v>
      </c>
      <c r="C199" s="41" t="s">
        <v>199</v>
      </c>
      <c r="D199" s="41" t="s">
        <v>138</v>
      </c>
      <c r="E199" s="41" t="s">
        <v>13</v>
      </c>
      <c r="F199" s="2">
        <f t="shared" si="18"/>
        <v>28596</v>
      </c>
      <c r="G199" s="2"/>
      <c r="H199" s="2">
        <v>28596</v>
      </c>
      <c r="I199" s="2">
        <f t="shared" si="19"/>
        <v>28241</v>
      </c>
      <c r="J199" s="2"/>
      <c r="K199" s="2">
        <v>28241</v>
      </c>
    </row>
    <row r="200" spans="1:11" ht="110.25">
      <c r="A200" s="9" t="s">
        <v>431</v>
      </c>
      <c r="B200" s="9" t="s">
        <v>512</v>
      </c>
      <c r="C200" s="41"/>
      <c r="D200" s="41"/>
      <c r="E200" s="41"/>
      <c r="F200" s="2">
        <f t="shared" si="18"/>
        <v>3222</v>
      </c>
      <c r="G200" s="2"/>
      <c r="H200" s="2">
        <f>H201</f>
        <v>3222</v>
      </c>
      <c r="I200" s="2">
        <f t="shared" si="19"/>
        <v>3334</v>
      </c>
      <c r="J200" s="2"/>
      <c r="K200" s="2">
        <f>K201</f>
        <v>3334</v>
      </c>
    </row>
    <row r="201" spans="1:11" ht="110.25">
      <c r="A201" s="9" t="s">
        <v>432</v>
      </c>
      <c r="B201" s="9" t="s">
        <v>512</v>
      </c>
      <c r="C201" s="41" t="s">
        <v>199</v>
      </c>
      <c r="D201" s="41" t="s">
        <v>138</v>
      </c>
      <c r="E201" s="41" t="s">
        <v>13</v>
      </c>
      <c r="F201" s="2">
        <f t="shared" si="18"/>
        <v>3222</v>
      </c>
      <c r="G201" s="2"/>
      <c r="H201" s="2">
        <v>3222</v>
      </c>
      <c r="I201" s="2">
        <f t="shared" si="19"/>
        <v>3334</v>
      </c>
      <c r="J201" s="2"/>
      <c r="K201" s="2">
        <v>3334</v>
      </c>
    </row>
    <row r="202" spans="1:11" ht="47.25">
      <c r="A202" s="9" t="s">
        <v>433</v>
      </c>
      <c r="B202" s="9" t="s">
        <v>513</v>
      </c>
      <c r="C202" s="41"/>
      <c r="D202" s="41"/>
      <c r="E202" s="41"/>
      <c r="F202" s="2">
        <f t="shared" si="18"/>
        <v>25409</v>
      </c>
      <c r="G202" s="2"/>
      <c r="H202" s="2">
        <f>H203+H204</f>
        <v>25409</v>
      </c>
      <c r="I202" s="2">
        <f t="shared" si="19"/>
        <v>28490</v>
      </c>
      <c r="J202" s="2"/>
      <c r="K202" s="2">
        <f>K203+K204</f>
        <v>28490</v>
      </c>
    </row>
    <row r="203" spans="1:11" ht="63">
      <c r="A203" s="9" t="s">
        <v>434</v>
      </c>
      <c r="B203" s="9" t="s">
        <v>513</v>
      </c>
      <c r="C203" s="41" t="s">
        <v>20</v>
      </c>
      <c r="D203" s="41" t="s">
        <v>138</v>
      </c>
      <c r="E203" s="41" t="s">
        <v>13</v>
      </c>
      <c r="F203" s="2">
        <f t="shared" si="18"/>
        <v>196</v>
      </c>
      <c r="G203" s="2"/>
      <c r="H203" s="2">
        <f>190+6</f>
        <v>196</v>
      </c>
      <c r="I203" s="2">
        <f t="shared" si="19"/>
        <v>227</v>
      </c>
      <c r="J203" s="2"/>
      <c r="K203" s="2">
        <f>210+17</f>
        <v>227</v>
      </c>
    </row>
    <row r="204" spans="1:11" ht="47.25">
      <c r="A204" s="9" t="s">
        <v>435</v>
      </c>
      <c r="B204" s="9" t="s">
        <v>513</v>
      </c>
      <c r="C204" s="41" t="s">
        <v>199</v>
      </c>
      <c r="D204" s="41" t="s">
        <v>138</v>
      </c>
      <c r="E204" s="41" t="s">
        <v>13</v>
      </c>
      <c r="F204" s="2">
        <f t="shared" si="18"/>
        <v>25213</v>
      </c>
      <c r="G204" s="2"/>
      <c r="H204" s="2">
        <f>24467+746</f>
        <v>25213</v>
      </c>
      <c r="I204" s="2">
        <f t="shared" si="19"/>
        <v>28263</v>
      </c>
      <c r="J204" s="2"/>
      <c r="K204" s="2">
        <f>26257+2006</f>
        <v>28263</v>
      </c>
    </row>
    <row r="205" spans="1:11" ht="47.25">
      <c r="A205" s="9" t="s">
        <v>436</v>
      </c>
      <c r="B205" s="9" t="s">
        <v>514</v>
      </c>
      <c r="C205" s="41"/>
      <c r="D205" s="41"/>
      <c r="E205" s="41"/>
      <c r="F205" s="2">
        <f t="shared" si="18"/>
        <v>17125</v>
      </c>
      <c r="G205" s="2"/>
      <c r="H205" s="2">
        <f>H206</f>
        <v>17125</v>
      </c>
      <c r="I205" s="2">
        <f t="shared" si="19"/>
        <v>18705</v>
      </c>
      <c r="J205" s="2"/>
      <c r="K205" s="2">
        <f>K206</f>
        <v>18705</v>
      </c>
    </row>
    <row r="206" spans="1:11" ht="63">
      <c r="A206" s="9" t="s">
        <v>437</v>
      </c>
      <c r="B206" s="9" t="s">
        <v>514</v>
      </c>
      <c r="C206" s="41" t="s">
        <v>21</v>
      </c>
      <c r="D206" s="41" t="s">
        <v>138</v>
      </c>
      <c r="E206" s="41" t="s">
        <v>13</v>
      </c>
      <c r="F206" s="2">
        <f t="shared" si="18"/>
        <v>17125</v>
      </c>
      <c r="G206" s="2"/>
      <c r="H206" s="2">
        <f>15733+1392</f>
        <v>17125</v>
      </c>
      <c r="I206" s="2">
        <f t="shared" si="19"/>
        <v>18705</v>
      </c>
      <c r="J206" s="2"/>
      <c r="K206" s="2">
        <f>17887+818</f>
        <v>18705</v>
      </c>
    </row>
    <row r="207" spans="1:11" ht="94.5">
      <c r="A207" s="9" t="s">
        <v>438</v>
      </c>
      <c r="B207" s="9" t="s">
        <v>515</v>
      </c>
      <c r="C207" s="41"/>
      <c r="D207" s="41"/>
      <c r="E207" s="41"/>
      <c r="F207" s="2">
        <f t="shared" si="18"/>
        <v>4779</v>
      </c>
      <c r="G207" s="2"/>
      <c r="H207" s="2">
        <f>H208+H209</f>
        <v>4779</v>
      </c>
      <c r="I207" s="2">
        <f t="shared" si="19"/>
        <v>4779</v>
      </c>
      <c r="J207" s="2"/>
      <c r="K207" s="2">
        <f>K208+K209</f>
        <v>4779</v>
      </c>
    </row>
    <row r="208" spans="1:11" ht="94.5">
      <c r="A208" s="9" t="s">
        <v>439</v>
      </c>
      <c r="B208" s="9" t="s">
        <v>515</v>
      </c>
      <c r="C208" s="41" t="s">
        <v>20</v>
      </c>
      <c r="D208" s="41" t="s">
        <v>138</v>
      </c>
      <c r="E208" s="41" t="s">
        <v>14</v>
      </c>
      <c r="F208" s="2">
        <f t="shared" si="18"/>
        <v>39</v>
      </c>
      <c r="G208" s="2"/>
      <c r="H208" s="2">
        <v>39</v>
      </c>
      <c r="I208" s="2">
        <f t="shared" si="19"/>
        <v>39</v>
      </c>
      <c r="J208" s="2"/>
      <c r="K208" s="2">
        <v>39</v>
      </c>
    </row>
    <row r="209" spans="1:11" ht="94.5">
      <c r="A209" s="9" t="s">
        <v>440</v>
      </c>
      <c r="B209" s="9" t="s">
        <v>515</v>
      </c>
      <c r="C209" s="41" t="s">
        <v>199</v>
      </c>
      <c r="D209" s="41" t="s">
        <v>138</v>
      </c>
      <c r="E209" s="41" t="s">
        <v>14</v>
      </c>
      <c r="F209" s="2">
        <f t="shared" si="18"/>
        <v>4740</v>
      </c>
      <c r="G209" s="2"/>
      <c r="H209" s="2">
        <v>4740</v>
      </c>
      <c r="I209" s="2">
        <f t="shared" si="19"/>
        <v>4740</v>
      </c>
      <c r="J209" s="2"/>
      <c r="K209" s="2">
        <v>4740</v>
      </c>
    </row>
    <row r="210" spans="1:11" ht="78.75">
      <c r="A210" s="9" t="s">
        <v>441</v>
      </c>
      <c r="B210" s="9" t="s">
        <v>516</v>
      </c>
      <c r="C210" s="41"/>
      <c r="D210" s="41"/>
      <c r="E210" s="41"/>
      <c r="F210" s="2">
        <f t="shared" si="18"/>
        <v>203</v>
      </c>
      <c r="G210" s="2"/>
      <c r="H210" s="2">
        <f>H211</f>
        <v>203</v>
      </c>
      <c r="I210" s="2">
        <f t="shared" si="19"/>
        <v>203</v>
      </c>
      <c r="J210" s="2"/>
      <c r="K210" s="2">
        <f>K211</f>
        <v>203</v>
      </c>
    </row>
    <row r="211" spans="1:11" ht="78.75">
      <c r="A211" s="9" t="s">
        <v>442</v>
      </c>
      <c r="B211" s="9" t="s">
        <v>516</v>
      </c>
      <c r="C211" s="41" t="s">
        <v>199</v>
      </c>
      <c r="D211" s="41" t="s">
        <v>138</v>
      </c>
      <c r="E211" s="41" t="s">
        <v>14</v>
      </c>
      <c r="F211" s="2">
        <f t="shared" si="18"/>
        <v>203</v>
      </c>
      <c r="G211" s="2"/>
      <c r="H211" s="2">
        <v>203</v>
      </c>
      <c r="I211" s="2">
        <f t="shared" si="19"/>
        <v>203</v>
      </c>
      <c r="J211" s="2"/>
      <c r="K211" s="2">
        <v>203</v>
      </c>
    </row>
    <row r="212" spans="1:11" ht="63">
      <c r="A212" s="9" t="s">
        <v>443</v>
      </c>
      <c r="B212" s="9" t="s">
        <v>517</v>
      </c>
      <c r="C212" s="41"/>
      <c r="D212" s="41"/>
      <c r="E212" s="41"/>
      <c r="F212" s="2">
        <f t="shared" si="18"/>
        <v>27474</v>
      </c>
      <c r="G212" s="2"/>
      <c r="H212" s="2">
        <f>H213+H215+H217+H219</f>
        <v>27474</v>
      </c>
      <c r="I212" s="2">
        <f t="shared" si="19"/>
        <v>28782</v>
      </c>
      <c r="J212" s="2"/>
      <c r="K212" s="2">
        <f>K213+K215+K217+K219</f>
        <v>28782</v>
      </c>
    </row>
    <row r="213" spans="1:11" ht="78.75">
      <c r="A213" s="9" t="s">
        <v>444</v>
      </c>
      <c r="B213" s="9" t="s">
        <v>518</v>
      </c>
      <c r="C213" s="41"/>
      <c r="D213" s="41"/>
      <c r="E213" s="41"/>
      <c r="F213" s="2">
        <f t="shared" si="18"/>
        <v>498</v>
      </c>
      <c r="G213" s="2"/>
      <c r="H213" s="2">
        <f>H214</f>
        <v>498</v>
      </c>
      <c r="I213" s="2">
        <f t="shared" si="19"/>
        <v>498</v>
      </c>
      <c r="J213" s="2"/>
      <c r="K213" s="2">
        <f>K214</f>
        <v>498</v>
      </c>
    </row>
    <row r="214" spans="1:11" ht="78.75">
      <c r="A214" s="9" t="s">
        <v>445</v>
      </c>
      <c r="B214" s="9" t="s">
        <v>518</v>
      </c>
      <c r="C214" s="41" t="s">
        <v>199</v>
      </c>
      <c r="D214" s="41" t="s">
        <v>138</v>
      </c>
      <c r="E214" s="41" t="s">
        <v>14</v>
      </c>
      <c r="F214" s="2">
        <f t="shared" si="18"/>
        <v>498</v>
      </c>
      <c r="G214" s="2"/>
      <c r="H214" s="2">
        <v>498</v>
      </c>
      <c r="I214" s="2">
        <f t="shared" si="19"/>
        <v>498</v>
      </c>
      <c r="J214" s="2"/>
      <c r="K214" s="2">
        <v>498</v>
      </c>
    </row>
    <row r="215" spans="1:11" ht="110.25">
      <c r="A215" s="9" t="s">
        <v>446</v>
      </c>
      <c r="B215" s="9" t="s">
        <v>519</v>
      </c>
      <c r="C215" s="41"/>
      <c r="D215" s="41"/>
      <c r="E215" s="41"/>
      <c r="F215" s="2">
        <f t="shared" si="18"/>
        <v>217</v>
      </c>
      <c r="G215" s="2"/>
      <c r="H215" s="2">
        <f>H216</f>
        <v>217</v>
      </c>
      <c r="I215" s="2">
        <f t="shared" si="19"/>
        <v>610</v>
      </c>
      <c r="J215" s="2"/>
      <c r="K215" s="2">
        <f>K216</f>
        <v>610</v>
      </c>
    </row>
    <row r="216" spans="1:11" ht="110.25">
      <c r="A216" s="9" t="s">
        <v>447</v>
      </c>
      <c r="B216" s="9" t="s">
        <v>519</v>
      </c>
      <c r="C216" s="41" t="s">
        <v>199</v>
      </c>
      <c r="D216" s="41" t="s">
        <v>138</v>
      </c>
      <c r="E216" s="41" t="s">
        <v>14</v>
      </c>
      <c r="F216" s="2">
        <f t="shared" si="18"/>
        <v>217</v>
      </c>
      <c r="G216" s="2"/>
      <c r="H216" s="2">
        <v>217</v>
      </c>
      <c r="I216" s="2">
        <f t="shared" si="19"/>
        <v>610</v>
      </c>
      <c r="J216" s="2"/>
      <c r="K216" s="2">
        <v>610</v>
      </c>
    </row>
    <row r="217" spans="1:11" ht="63">
      <c r="A217" s="9" t="s">
        <v>448</v>
      </c>
      <c r="B217" s="9" t="s">
        <v>520</v>
      </c>
      <c r="C217" s="41"/>
      <c r="D217" s="41"/>
      <c r="E217" s="41"/>
      <c r="F217" s="2">
        <f t="shared" si="18"/>
        <v>6825</v>
      </c>
      <c r="G217" s="2"/>
      <c r="H217" s="2">
        <f>H218</f>
        <v>6825</v>
      </c>
      <c r="I217" s="2">
        <f t="shared" si="19"/>
        <v>7098</v>
      </c>
      <c r="J217" s="2"/>
      <c r="K217" s="2">
        <f>K218</f>
        <v>7098</v>
      </c>
    </row>
    <row r="218" spans="1:11" ht="63">
      <c r="A218" s="9" t="s">
        <v>449</v>
      </c>
      <c r="B218" s="9" t="s">
        <v>520</v>
      </c>
      <c r="C218" s="41" t="s">
        <v>199</v>
      </c>
      <c r="D218" s="41" t="s">
        <v>138</v>
      </c>
      <c r="E218" s="41" t="s">
        <v>14</v>
      </c>
      <c r="F218" s="2">
        <f t="shared" si="18"/>
        <v>6825</v>
      </c>
      <c r="G218" s="2"/>
      <c r="H218" s="2">
        <f>6858-33</f>
        <v>6825</v>
      </c>
      <c r="I218" s="2">
        <f t="shared" si="19"/>
        <v>7098</v>
      </c>
      <c r="J218" s="2"/>
      <c r="K218" s="2">
        <f>7132-34</f>
        <v>7098</v>
      </c>
    </row>
    <row r="219" spans="1:11" ht="63">
      <c r="A219" s="9" t="s">
        <v>450</v>
      </c>
      <c r="B219" s="9" t="s">
        <v>521</v>
      </c>
      <c r="C219" s="41"/>
      <c r="D219" s="41"/>
      <c r="E219" s="41"/>
      <c r="F219" s="2">
        <f t="shared" si="18"/>
        <v>19934</v>
      </c>
      <c r="G219" s="2"/>
      <c r="H219" s="2">
        <f>H220+H221</f>
        <v>19934</v>
      </c>
      <c r="I219" s="2">
        <f t="shared" si="19"/>
        <v>20576</v>
      </c>
      <c r="J219" s="2"/>
      <c r="K219" s="2">
        <f>K220+K221</f>
        <v>20576</v>
      </c>
    </row>
    <row r="220" spans="1:11" ht="78.75">
      <c r="A220" s="9" t="s">
        <v>451</v>
      </c>
      <c r="B220" s="9" t="s">
        <v>521</v>
      </c>
      <c r="C220" s="41" t="s">
        <v>20</v>
      </c>
      <c r="D220" s="41" t="s">
        <v>138</v>
      </c>
      <c r="E220" s="41" t="s">
        <v>14</v>
      </c>
      <c r="F220" s="2">
        <f t="shared" si="18"/>
        <v>3852</v>
      </c>
      <c r="G220" s="2"/>
      <c r="H220" s="2">
        <v>3852</v>
      </c>
      <c r="I220" s="2">
        <f t="shared" si="19"/>
        <v>3852</v>
      </c>
      <c r="J220" s="2"/>
      <c r="K220" s="2">
        <v>3852</v>
      </c>
    </row>
    <row r="221" spans="1:11" ht="78.75">
      <c r="A221" s="9" t="s">
        <v>452</v>
      </c>
      <c r="B221" s="9" t="s">
        <v>521</v>
      </c>
      <c r="C221" s="41" t="s">
        <v>199</v>
      </c>
      <c r="D221" s="41" t="s">
        <v>138</v>
      </c>
      <c r="E221" s="41" t="s">
        <v>14</v>
      </c>
      <c r="F221" s="2">
        <f t="shared" si="18"/>
        <v>16082</v>
      </c>
      <c r="G221" s="2"/>
      <c r="H221" s="2">
        <f>15463+619</f>
        <v>16082</v>
      </c>
      <c r="I221" s="2">
        <f t="shared" si="19"/>
        <v>16724</v>
      </c>
      <c r="J221" s="2"/>
      <c r="K221" s="2">
        <f>15463+1261</f>
        <v>16724</v>
      </c>
    </row>
    <row r="222" spans="1:11" ht="94.5">
      <c r="A222" s="9" t="s">
        <v>453</v>
      </c>
      <c r="B222" s="9" t="s">
        <v>522</v>
      </c>
      <c r="C222" s="41"/>
      <c r="D222" s="41"/>
      <c r="E222" s="41"/>
      <c r="F222" s="2">
        <f t="shared" si="18"/>
        <v>207</v>
      </c>
      <c r="G222" s="2"/>
      <c r="H222" s="2">
        <f>H223</f>
        <v>207</v>
      </c>
      <c r="I222" s="2">
        <f t="shared" si="19"/>
        <v>207</v>
      </c>
      <c r="J222" s="2"/>
      <c r="K222" s="2">
        <f>K223</f>
        <v>207</v>
      </c>
    </row>
    <row r="223" spans="1:11" ht="15.75">
      <c r="A223" s="9" t="s">
        <v>250</v>
      </c>
      <c r="B223" s="9" t="s">
        <v>523</v>
      </c>
      <c r="C223" s="41"/>
      <c r="D223" s="41"/>
      <c r="E223" s="41"/>
      <c r="F223" s="2">
        <f t="shared" si="18"/>
        <v>207</v>
      </c>
      <c r="G223" s="2"/>
      <c r="H223" s="2">
        <f>H224</f>
        <v>207</v>
      </c>
      <c r="I223" s="2">
        <f t="shared" si="19"/>
        <v>207</v>
      </c>
      <c r="J223" s="2"/>
      <c r="K223" s="2">
        <f>K224</f>
        <v>207</v>
      </c>
    </row>
    <row r="224" spans="1:11" ht="31.5">
      <c r="A224" s="9" t="s">
        <v>252</v>
      </c>
      <c r="B224" s="9" t="s">
        <v>523</v>
      </c>
      <c r="C224" s="41" t="s">
        <v>20</v>
      </c>
      <c r="D224" s="41" t="s">
        <v>138</v>
      </c>
      <c r="E224" s="41" t="s">
        <v>13</v>
      </c>
      <c r="F224" s="2">
        <f t="shared" si="18"/>
        <v>207</v>
      </c>
      <c r="G224" s="2"/>
      <c r="H224" s="2">
        <v>207</v>
      </c>
      <c r="I224" s="2">
        <f t="shared" si="19"/>
        <v>207</v>
      </c>
      <c r="J224" s="2"/>
      <c r="K224" s="2">
        <v>207</v>
      </c>
    </row>
    <row r="225" spans="1:11" ht="63">
      <c r="A225" s="9" t="s">
        <v>454</v>
      </c>
      <c r="B225" s="9" t="s">
        <v>524</v>
      </c>
      <c r="C225" s="41"/>
      <c r="D225" s="41"/>
      <c r="E225" s="41"/>
      <c r="F225" s="2">
        <f t="shared" si="18"/>
        <v>797</v>
      </c>
      <c r="G225" s="2"/>
      <c r="H225" s="2">
        <f>H226</f>
        <v>797</v>
      </c>
      <c r="I225" s="2">
        <f t="shared" si="19"/>
        <v>797</v>
      </c>
      <c r="J225" s="2"/>
      <c r="K225" s="2">
        <f>K226</f>
        <v>797</v>
      </c>
    </row>
    <row r="226" spans="1:11" ht="31.5">
      <c r="A226" s="9" t="s">
        <v>455</v>
      </c>
      <c r="B226" s="9" t="s">
        <v>525</v>
      </c>
      <c r="C226" s="41"/>
      <c r="D226" s="41"/>
      <c r="E226" s="41"/>
      <c r="F226" s="2">
        <f t="shared" si="18"/>
        <v>797</v>
      </c>
      <c r="G226" s="2"/>
      <c r="H226" s="2">
        <f>H227</f>
        <v>797</v>
      </c>
      <c r="I226" s="2">
        <f t="shared" si="19"/>
        <v>797</v>
      </c>
      <c r="J226" s="2"/>
      <c r="K226" s="2">
        <f>K227</f>
        <v>797</v>
      </c>
    </row>
    <row r="227" spans="1:11" ht="47.25">
      <c r="A227" s="9" t="s">
        <v>456</v>
      </c>
      <c r="B227" s="9" t="s">
        <v>526</v>
      </c>
      <c r="C227" s="41"/>
      <c r="D227" s="41"/>
      <c r="E227" s="41"/>
      <c r="F227" s="2">
        <f t="shared" si="18"/>
        <v>797</v>
      </c>
      <c r="G227" s="2"/>
      <c r="H227" s="2">
        <f>H228</f>
        <v>797</v>
      </c>
      <c r="I227" s="2">
        <f t="shared" si="19"/>
        <v>797</v>
      </c>
      <c r="J227" s="2"/>
      <c r="K227" s="2">
        <f>K228</f>
        <v>797</v>
      </c>
    </row>
    <row r="228" spans="1:11" ht="78.75">
      <c r="A228" s="9" t="s">
        <v>457</v>
      </c>
      <c r="B228" s="9" t="s">
        <v>526</v>
      </c>
      <c r="C228" s="41" t="s">
        <v>21</v>
      </c>
      <c r="D228" s="41" t="s">
        <v>138</v>
      </c>
      <c r="E228" s="41" t="s">
        <v>28</v>
      </c>
      <c r="F228" s="2">
        <f t="shared" si="18"/>
        <v>797</v>
      </c>
      <c r="G228" s="2"/>
      <c r="H228" s="2">
        <v>797</v>
      </c>
      <c r="I228" s="2">
        <f t="shared" si="19"/>
        <v>797</v>
      </c>
      <c r="J228" s="2"/>
      <c r="K228" s="2">
        <v>797</v>
      </c>
    </row>
    <row r="229" spans="1:11" ht="31.5">
      <c r="A229" s="9" t="s">
        <v>458</v>
      </c>
      <c r="B229" s="9" t="s">
        <v>527</v>
      </c>
      <c r="C229" s="41"/>
      <c r="D229" s="41"/>
      <c r="E229" s="41"/>
      <c r="F229" s="2">
        <f t="shared" si="18"/>
        <v>13938.2</v>
      </c>
      <c r="G229" s="2"/>
      <c r="H229" s="2">
        <f>H230+H234+H238+H242+H247</f>
        <v>13938.2</v>
      </c>
      <c r="I229" s="2">
        <f t="shared" si="19"/>
        <v>14350.2</v>
      </c>
      <c r="J229" s="2"/>
      <c r="K229" s="2">
        <f>K230+K234+K238+K242+K247</f>
        <v>14350.2</v>
      </c>
    </row>
    <row r="230" spans="1:11" ht="47.25">
      <c r="A230" s="9" t="s">
        <v>459</v>
      </c>
      <c r="B230" s="9" t="s">
        <v>528</v>
      </c>
      <c r="C230" s="41"/>
      <c r="D230" s="41"/>
      <c r="E230" s="41"/>
      <c r="F230" s="2">
        <f t="shared" si="18"/>
        <v>10067</v>
      </c>
      <c r="G230" s="2"/>
      <c r="H230" s="2">
        <f>H231</f>
        <v>10067</v>
      </c>
      <c r="I230" s="2">
        <f t="shared" si="19"/>
        <v>10372</v>
      </c>
      <c r="J230" s="2"/>
      <c r="K230" s="2">
        <f>K231</f>
        <v>10372</v>
      </c>
    </row>
    <row r="231" spans="1:11" ht="63">
      <c r="A231" s="9" t="s">
        <v>460</v>
      </c>
      <c r="B231" s="9" t="s">
        <v>529</v>
      </c>
      <c r="C231" s="41"/>
      <c r="D231" s="41"/>
      <c r="E231" s="41"/>
      <c r="F231" s="2">
        <f t="shared" si="18"/>
        <v>10067</v>
      </c>
      <c r="G231" s="2"/>
      <c r="H231" s="2">
        <f>H232+H233</f>
        <v>10067</v>
      </c>
      <c r="I231" s="2">
        <f t="shared" si="19"/>
        <v>10372</v>
      </c>
      <c r="J231" s="2"/>
      <c r="K231" s="2">
        <f>K232+K233</f>
        <v>10372</v>
      </c>
    </row>
    <row r="232" spans="1:11" ht="126">
      <c r="A232" s="9" t="s">
        <v>461</v>
      </c>
      <c r="B232" s="9" t="s">
        <v>529</v>
      </c>
      <c r="C232" s="41" t="s">
        <v>24</v>
      </c>
      <c r="D232" s="41" t="s">
        <v>138</v>
      </c>
      <c r="E232" s="41" t="s">
        <v>28</v>
      </c>
      <c r="F232" s="2">
        <f t="shared" si="18"/>
        <v>9929</v>
      </c>
      <c r="G232" s="2"/>
      <c r="H232" s="2">
        <v>9929</v>
      </c>
      <c r="I232" s="2">
        <f t="shared" si="19"/>
        <v>10234</v>
      </c>
      <c r="J232" s="2"/>
      <c r="K232" s="2">
        <v>10234</v>
      </c>
    </row>
    <row r="233" spans="1:11" ht="63">
      <c r="A233" s="9" t="s">
        <v>462</v>
      </c>
      <c r="B233" s="9" t="s">
        <v>529</v>
      </c>
      <c r="C233" s="41" t="s">
        <v>20</v>
      </c>
      <c r="D233" s="41" t="s">
        <v>138</v>
      </c>
      <c r="E233" s="41" t="s">
        <v>28</v>
      </c>
      <c r="F233" s="2">
        <f t="shared" si="18"/>
        <v>138</v>
      </c>
      <c r="G233" s="2"/>
      <c r="H233" s="2">
        <v>138</v>
      </c>
      <c r="I233" s="2">
        <f t="shared" si="19"/>
        <v>138</v>
      </c>
      <c r="J233" s="2"/>
      <c r="K233" s="2">
        <v>138</v>
      </c>
    </row>
    <row r="234" spans="1:11" ht="78.75">
      <c r="A234" s="9" t="s">
        <v>463</v>
      </c>
      <c r="B234" s="9" t="s">
        <v>530</v>
      </c>
      <c r="C234" s="41"/>
      <c r="D234" s="41"/>
      <c r="E234" s="41"/>
      <c r="F234" s="2">
        <f t="shared" si="18"/>
        <v>1514</v>
      </c>
      <c r="G234" s="2"/>
      <c r="H234" s="2">
        <f>H235</f>
        <v>1514</v>
      </c>
      <c r="I234" s="2">
        <f t="shared" si="19"/>
        <v>1560</v>
      </c>
      <c r="J234" s="2"/>
      <c r="K234" s="2">
        <f>K235</f>
        <v>1560</v>
      </c>
    </row>
    <row r="235" spans="1:11" ht="94.5">
      <c r="A235" s="9" t="s">
        <v>464</v>
      </c>
      <c r="B235" s="9" t="s">
        <v>531</v>
      </c>
      <c r="C235" s="41"/>
      <c r="D235" s="41"/>
      <c r="E235" s="41"/>
      <c r="F235" s="2">
        <f t="shared" si="18"/>
        <v>1514</v>
      </c>
      <c r="G235" s="2"/>
      <c r="H235" s="2">
        <f>H236+H237</f>
        <v>1514</v>
      </c>
      <c r="I235" s="2">
        <f t="shared" si="19"/>
        <v>1560</v>
      </c>
      <c r="J235" s="2"/>
      <c r="K235" s="2">
        <f>K236+K237</f>
        <v>1560</v>
      </c>
    </row>
    <row r="236" spans="1:11" ht="157.5">
      <c r="A236" s="9" t="s">
        <v>465</v>
      </c>
      <c r="B236" s="9" t="s">
        <v>531</v>
      </c>
      <c r="C236" s="41" t="s">
        <v>24</v>
      </c>
      <c r="D236" s="41" t="s">
        <v>138</v>
      </c>
      <c r="E236" s="41" t="s">
        <v>28</v>
      </c>
      <c r="F236" s="2">
        <f t="shared" si="18"/>
        <v>1504</v>
      </c>
      <c r="G236" s="2"/>
      <c r="H236" s="2">
        <v>1504</v>
      </c>
      <c r="I236" s="2">
        <f t="shared" si="19"/>
        <v>1550</v>
      </c>
      <c r="J236" s="2"/>
      <c r="K236" s="2">
        <v>1550</v>
      </c>
    </row>
    <row r="237" spans="1:11" ht="94.5">
      <c r="A237" s="9" t="s">
        <v>466</v>
      </c>
      <c r="B237" s="9" t="s">
        <v>531</v>
      </c>
      <c r="C237" s="41" t="s">
        <v>20</v>
      </c>
      <c r="D237" s="41" t="s">
        <v>138</v>
      </c>
      <c r="E237" s="41" t="s">
        <v>28</v>
      </c>
      <c r="F237" s="2">
        <f t="shared" si="18"/>
        <v>10</v>
      </c>
      <c r="G237" s="2"/>
      <c r="H237" s="2">
        <v>10</v>
      </c>
      <c r="I237" s="2">
        <f t="shared" si="19"/>
        <v>10</v>
      </c>
      <c r="J237" s="2"/>
      <c r="K237" s="2">
        <v>10</v>
      </c>
    </row>
    <row r="238" spans="1:11" ht="47.25">
      <c r="A238" s="9" t="s">
        <v>467</v>
      </c>
      <c r="B238" s="9" t="s">
        <v>532</v>
      </c>
      <c r="C238" s="41"/>
      <c r="D238" s="41"/>
      <c r="E238" s="41"/>
      <c r="F238" s="2">
        <f t="shared" si="18"/>
        <v>400</v>
      </c>
      <c r="G238" s="2"/>
      <c r="H238" s="2">
        <f>H239</f>
        <v>400</v>
      </c>
      <c r="I238" s="2">
        <f t="shared" si="19"/>
        <v>410</v>
      </c>
      <c r="J238" s="2"/>
      <c r="K238" s="2">
        <f>K239</f>
        <v>410</v>
      </c>
    </row>
    <row r="239" spans="1:11" ht="63">
      <c r="A239" s="9" t="s">
        <v>468</v>
      </c>
      <c r="B239" s="9" t="s">
        <v>533</v>
      </c>
      <c r="C239" s="41"/>
      <c r="D239" s="41"/>
      <c r="E239" s="41"/>
      <c r="F239" s="2">
        <f t="shared" si="18"/>
        <v>400</v>
      </c>
      <c r="G239" s="2"/>
      <c r="H239" s="2">
        <f>H240+H241</f>
        <v>400</v>
      </c>
      <c r="I239" s="2">
        <f t="shared" si="19"/>
        <v>410</v>
      </c>
      <c r="J239" s="2"/>
      <c r="K239" s="2">
        <f>K240+K241</f>
        <v>410</v>
      </c>
    </row>
    <row r="240" spans="1:11" ht="126">
      <c r="A240" s="9" t="s">
        <v>469</v>
      </c>
      <c r="B240" s="9" t="s">
        <v>533</v>
      </c>
      <c r="C240" s="41" t="s">
        <v>24</v>
      </c>
      <c r="D240" s="41" t="s">
        <v>138</v>
      </c>
      <c r="E240" s="41" t="s">
        <v>28</v>
      </c>
      <c r="F240" s="2">
        <f t="shared" si="18"/>
        <v>341</v>
      </c>
      <c r="G240" s="2"/>
      <c r="H240" s="2">
        <v>341</v>
      </c>
      <c r="I240" s="2">
        <f t="shared" si="19"/>
        <v>351</v>
      </c>
      <c r="J240" s="2"/>
      <c r="K240" s="2">
        <v>351</v>
      </c>
    </row>
    <row r="241" spans="1:11" ht="63">
      <c r="A241" s="9" t="s">
        <v>470</v>
      </c>
      <c r="B241" s="9" t="s">
        <v>533</v>
      </c>
      <c r="C241" s="41" t="s">
        <v>20</v>
      </c>
      <c r="D241" s="41" t="s">
        <v>138</v>
      </c>
      <c r="E241" s="41" t="s">
        <v>28</v>
      </c>
      <c r="F241" s="2">
        <f aca="true" t="shared" si="20" ref="F241:F249">G241+H241</f>
        <v>59</v>
      </c>
      <c r="G241" s="2"/>
      <c r="H241" s="2">
        <v>59</v>
      </c>
      <c r="I241" s="2">
        <f aca="true" t="shared" si="21" ref="I241:I249">J241+K241</f>
        <v>59</v>
      </c>
      <c r="J241" s="2"/>
      <c r="K241" s="2">
        <v>59</v>
      </c>
    </row>
    <row r="242" spans="1:11" ht="63">
      <c r="A242" s="9" t="s">
        <v>471</v>
      </c>
      <c r="B242" s="9" t="s">
        <v>534</v>
      </c>
      <c r="C242" s="41"/>
      <c r="D242" s="41"/>
      <c r="E242" s="41"/>
      <c r="F242" s="2">
        <f t="shared" si="20"/>
        <v>1955</v>
      </c>
      <c r="G242" s="2"/>
      <c r="H242" s="2">
        <f>H243</f>
        <v>1955</v>
      </c>
      <c r="I242" s="2">
        <f t="shared" si="21"/>
        <v>2006</v>
      </c>
      <c r="J242" s="2"/>
      <c r="K242" s="2">
        <f>K243</f>
        <v>2006</v>
      </c>
    </row>
    <row r="243" spans="1:11" ht="78.75">
      <c r="A243" s="9" t="s">
        <v>472</v>
      </c>
      <c r="B243" s="9" t="s">
        <v>535</v>
      </c>
      <c r="C243" s="41"/>
      <c r="D243" s="41"/>
      <c r="E243" s="41"/>
      <c r="F243" s="2">
        <f t="shared" si="20"/>
        <v>1955</v>
      </c>
      <c r="G243" s="2"/>
      <c r="H243" s="2">
        <f>H244+H245+H246</f>
        <v>1955</v>
      </c>
      <c r="I243" s="2">
        <f t="shared" si="21"/>
        <v>2006</v>
      </c>
      <c r="J243" s="2"/>
      <c r="K243" s="2">
        <f>K244+K245+K246</f>
        <v>2006</v>
      </c>
    </row>
    <row r="244" spans="1:11" ht="141.75">
      <c r="A244" s="9" t="s">
        <v>473</v>
      </c>
      <c r="B244" s="9" t="s">
        <v>535</v>
      </c>
      <c r="C244" s="41" t="s">
        <v>24</v>
      </c>
      <c r="D244" s="41" t="s">
        <v>138</v>
      </c>
      <c r="E244" s="41" t="s">
        <v>28</v>
      </c>
      <c r="F244" s="2">
        <f t="shared" si="20"/>
        <v>1688</v>
      </c>
      <c r="G244" s="2"/>
      <c r="H244" s="2">
        <v>1688</v>
      </c>
      <c r="I244" s="2">
        <f t="shared" si="21"/>
        <v>1707</v>
      </c>
      <c r="J244" s="2"/>
      <c r="K244" s="2">
        <v>1707</v>
      </c>
    </row>
    <row r="245" spans="1:11" ht="78.75">
      <c r="A245" s="9" t="s">
        <v>474</v>
      </c>
      <c r="B245" s="9" t="s">
        <v>535</v>
      </c>
      <c r="C245" s="41" t="s">
        <v>20</v>
      </c>
      <c r="D245" s="41" t="s">
        <v>138</v>
      </c>
      <c r="E245" s="41" t="s">
        <v>28</v>
      </c>
      <c r="F245" s="2">
        <f t="shared" si="20"/>
        <v>165</v>
      </c>
      <c r="G245" s="2"/>
      <c r="H245" s="2">
        <v>165</v>
      </c>
      <c r="I245" s="2">
        <f t="shared" si="21"/>
        <v>197</v>
      </c>
      <c r="J245" s="2"/>
      <c r="K245" s="2">
        <v>197</v>
      </c>
    </row>
    <row r="246" spans="1:11" ht="78.75">
      <c r="A246" s="9" t="s">
        <v>475</v>
      </c>
      <c r="B246" s="9" t="s">
        <v>535</v>
      </c>
      <c r="C246" s="41" t="s">
        <v>25</v>
      </c>
      <c r="D246" s="41" t="s">
        <v>138</v>
      </c>
      <c r="E246" s="41" t="s">
        <v>28</v>
      </c>
      <c r="F246" s="2">
        <f t="shared" si="20"/>
        <v>102</v>
      </c>
      <c r="G246" s="2"/>
      <c r="H246" s="2">
        <v>102</v>
      </c>
      <c r="I246" s="2">
        <f t="shared" si="21"/>
        <v>102</v>
      </c>
      <c r="J246" s="2"/>
      <c r="K246" s="2">
        <v>102</v>
      </c>
    </row>
    <row r="247" spans="1:11" ht="47.25">
      <c r="A247" s="9" t="s">
        <v>476</v>
      </c>
      <c r="B247" s="9" t="s">
        <v>536</v>
      </c>
      <c r="C247" s="41"/>
      <c r="D247" s="41"/>
      <c r="E247" s="41"/>
      <c r="F247" s="2">
        <f t="shared" si="20"/>
        <v>2.2</v>
      </c>
      <c r="G247" s="2"/>
      <c r="H247" s="2">
        <f>H248</f>
        <v>2.2</v>
      </c>
      <c r="I247" s="2">
        <f t="shared" si="21"/>
        <v>2.2</v>
      </c>
      <c r="J247" s="2"/>
      <c r="K247" s="2">
        <f>K248</f>
        <v>2.2</v>
      </c>
    </row>
    <row r="248" spans="1:11" ht="47.25">
      <c r="A248" s="9" t="s">
        <v>477</v>
      </c>
      <c r="B248" s="9" t="s">
        <v>537</v>
      </c>
      <c r="C248" s="41"/>
      <c r="D248" s="41"/>
      <c r="E248" s="41"/>
      <c r="F248" s="2">
        <f t="shared" si="20"/>
        <v>2.2</v>
      </c>
      <c r="G248" s="2"/>
      <c r="H248" s="2">
        <f>H249</f>
        <v>2.2</v>
      </c>
      <c r="I248" s="2">
        <f t="shared" si="21"/>
        <v>2.2</v>
      </c>
      <c r="J248" s="2"/>
      <c r="K248" s="2">
        <f>K249</f>
        <v>2.2</v>
      </c>
    </row>
    <row r="249" spans="1:11" ht="63">
      <c r="A249" s="9" t="s">
        <v>478</v>
      </c>
      <c r="B249" s="9" t="s">
        <v>537</v>
      </c>
      <c r="C249" s="41" t="s">
        <v>20</v>
      </c>
      <c r="D249" s="41" t="s">
        <v>138</v>
      </c>
      <c r="E249" s="41" t="s">
        <v>28</v>
      </c>
      <c r="F249" s="2">
        <f t="shared" si="20"/>
        <v>2.2</v>
      </c>
      <c r="G249" s="2"/>
      <c r="H249" s="2">
        <v>2.2</v>
      </c>
      <c r="I249" s="2">
        <f t="shared" si="21"/>
        <v>2.2</v>
      </c>
      <c r="J249" s="2"/>
      <c r="K249" s="2">
        <v>2.2</v>
      </c>
    </row>
    <row r="250" spans="1:11" ht="63">
      <c r="A250" s="9" t="s">
        <v>284</v>
      </c>
      <c r="B250" s="9" t="s">
        <v>0</v>
      </c>
      <c r="C250" s="42"/>
      <c r="D250" s="41"/>
      <c r="E250" s="42"/>
      <c r="F250" s="2">
        <f>G250+H250</f>
        <v>80809</v>
      </c>
      <c r="G250" s="2"/>
      <c r="H250" s="2">
        <f>H251+H262+H271</f>
        <v>80809</v>
      </c>
      <c r="I250" s="2">
        <f>J250+K250</f>
        <v>83521</v>
      </c>
      <c r="J250" s="2"/>
      <c r="K250" s="2">
        <f>K251+K262+K271</f>
        <v>83521</v>
      </c>
    </row>
    <row r="251" spans="1:11" ht="78.75">
      <c r="A251" s="9" t="s">
        <v>285</v>
      </c>
      <c r="B251" s="9" t="s">
        <v>286</v>
      </c>
      <c r="C251" s="41"/>
      <c r="D251" s="41"/>
      <c r="E251" s="41"/>
      <c r="F251" s="2">
        <f aca="true" t="shared" si="22" ref="F251:F287">G251+H251</f>
        <v>38268</v>
      </c>
      <c r="G251" s="2">
        <f>G252+G259</f>
        <v>0</v>
      </c>
      <c r="H251" s="2">
        <f>H252+H259</f>
        <v>38268</v>
      </c>
      <c r="I251" s="2">
        <f aca="true" t="shared" si="23" ref="I251:I287">J251+K251</f>
        <v>45031</v>
      </c>
      <c r="J251" s="2">
        <f>J252+J259</f>
        <v>0</v>
      </c>
      <c r="K251" s="2">
        <f>K252+K259</f>
        <v>45031</v>
      </c>
    </row>
    <row r="252" spans="1:11" ht="63">
      <c r="A252" s="9" t="s">
        <v>287</v>
      </c>
      <c r="B252" s="9" t="s">
        <v>288</v>
      </c>
      <c r="C252" s="41"/>
      <c r="D252" s="41"/>
      <c r="E252" s="41"/>
      <c r="F252" s="2">
        <f t="shared" si="22"/>
        <v>38135</v>
      </c>
      <c r="G252" s="2">
        <f>G253+G255</f>
        <v>0</v>
      </c>
      <c r="H252" s="2">
        <f>H253+H255+H257</f>
        <v>38135</v>
      </c>
      <c r="I252" s="2">
        <f t="shared" si="23"/>
        <v>44916</v>
      </c>
      <c r="J252" s="2">
        <f>J253+J255</f>
        <v>0</v>
      </c>
      <c r="K252" s="2">
        <f>K253+K255+K257</f>
        <v>44916</v>
      </c>
    </row>
    <row r="253" spans="1:11" ht="47.25">
      <c r="A253" s="9" t="s">
        <v>213</v>
      </c>
      <c r="B253" s="9" t="s">
        <v>289</v>
      </c>
      <c r="C253" s="41"/>
      <c r="D253" s="41"/>
      <c r="E253" s="41"/>
      <c r="F253" s="2">
        <f t="shared" si="22"/>
        <v>32917</v>
      </c>
      <c r="G253" s="2">
        <f>G254</f>
        <v>0</v>
      </c>
      <c r="H253" s="2">
        <f>H254</f>
        <v>32917</v>
      </c>
      <c r="I253" s="2">
        <f t="shared" si="23"/>
        <v>38126</v>
      </c>
      <c r="J253" s="2">
        <f>J254</f>
        <v>0</v>
      </c>
      <c r="K253" s="2">
        <f>K254</f>
        <v>38126</v>
      </c>
    </row>
    <row r="254" spans="1:11" ht="94.5">
      <c r="A254" s="9" t="s">
        <v>290</v>
      </c>
      <c r="B254" s="9" t="s">
        <v>289</v>
      </c>
      <c r="C254" s="41">
        <v>600</v>
      </c>
      <c r="D254" s="41" t="s">
        <v>109</v>
      </c>
      <c r="E254" s="41" t="s">
        <v>12</v>
      </c>
      <c r="F254" s="2">
        <f t="shared" si="22"/>
        <v>32917</v>
      </c>
      <c r="G254" s="2"/>
      <c r="H254" s="2">
        <v>32917</v>
      </c>
      <c r="I254" s="2">
        <f t="shared" si="23"/>
        <v>38126</v>
      </c>
      <c r="J254" s="2"/>
      <c r="K254" s="2">
        <v>38126</v>
      </c>
    </row>
    <row r="255" spans="1:11" ht="63">
      <c r="A255" s="9" t="s">
        <v>291</v>
      </c>
      <c r="B255" s="9" t="s">
        <v>292</v>
      </c>
      <c r="C255" s="41"/>
      <c r="D255" s="41"/>
      <c r="E255" s="41"/>
      <c r="F255" s="2">
        <f t="shared" si="22"/>
        <v>2609</v>
      </c>
      <c r="G255" s="2">
        <f>G256</f>
        <v>0</v>
      </c>
      <c r="H255" s="2">
        <f>H256</f>
        <v>2609</v>
      </c>
      <c r="I255" s="2">
        <f t="shared" si="23"/>
        <v>3395</v>
      </c>
      <c r="J255" s="2">
        <f>J256</f>
        <v>0</v>
      </c>
      <c r="K255" s="2">
        <f>K256</f>
        <v>3395</v>
      </c>
    </row>
    <row r="256" spans="1:11" ht="110.25">
      <c r="A256" s="9" t="s">
        <v>293</v>
      </c>
      <c r="B256" s="9" t="s">
        <v>292</v>
      </c>
      <c r="C256" s="41" t="s">
        <v>21</v>
      </c>
      <c r="D256" s="41" t="s">
        <v>109</v>
      </c>
      <c r="E256" s="41" t="s">
        <v>12</v>
      </c>
      <c r="F256" s="2">
        <f t="shared" si="22"/>
        <v>2609</v>
      </c>
      <c r="G256" s="2"/>
      <c r="H256" s="2">
        <v>2609</v>
      </c>
      <c r="I256" s="2">
        <f t="shared" si="23"/>
        <v>3395</v>
      </c>
      <c r="J256" s="2"/>
      <c r="K256" s="2">
        <v>3395</v>
      </c>
    </row>
    <row r="257" spans="1:11" ht="31.5">
      <c r="A257" s="9" t="s">
        <v>581</v>
      </c>
      <c r="B257" s="9" t="s">
        <v>583</v>
      </c>
      <c r="C257" s="41"/>
      <c r="D257" s="41"/>
      <c r="E257" s="41"/>
      <c r="F257" s="2">
        <f>G257+H257</f>
        <v>2609</v>
      </c>
      <c r="G257" s="2">
        <f>G258</f>
        <v>0</v>
      </c>
      <c r="H257" s="2">
        <f>H258</f>
        <v>2609</v>
      </c>
      <c r="I257" s="2">
        <f>J257+K257</f>
        <v>3395</v>
      </c>
      <c r="J257" s="2">
        <f>J258</f>
        <v>0</v>
      </c>
      <c r="K257" s="2">
        <f>K258</f>
        <v>3395</v>
      </c>
    </row>
    <row r="258" spans="1:11" ht="78.75">
      <c r="A258" s="9" t="s">
        <v>582</v>
      </c>
      <c r="B258" s="9" t="s">
        <v>583</v>
      </c>
      <c r="C258" s="41" t="s">
        <v>21</v>
      </c>
      <c r="D258" s="41" t="s">
        <v>109</v>
      </c>
      <c r="E258" s="41" t="s">
        <v>12</v>
      </c>
      <c r="F258" s="2">
        <f>G258+H258</f>
        <v>2609</v>
      </c>
      <c r="G258" s="2"/>
      <c r="H258" s="2">
        <v>2609</v>
      </c>
      <c r="I258" s="2">
        <f>J258+K258</f>
        <v>3395</v>
      </c>
      <c r="J258" s="2"/>
      <c r="K258" s="2">
        <v>3395</v>
      </c>
    </row>
    <row r="259" spans="1:11" ht="94.5">
      <c r="A259" s="9" t="s">
        <v>294</v>
      </c>
      <c r="B259" s="9" t="s">
        <v>295</v>
      </c>
      <c r="C259" s="41"/>
      <c r="D259" s="41"/>
      <c r="E259" s="41"/>
      <c r="F259" s="2">
        <f t="shared" si="22"/>
        <v>133</v>
      </c>
      <c r="G259" s="2">
        <f>G260</f>
        <v>0</v>
      </c>
      <c r="H259" s="2">
        <f>H260</f>
        <v>133</v>
      </c>
      <c r="I259" s="2">
        <f t="shared" si="23"/>
        <v>115</v>
      </c>
      <c r="J259" s="2">
        <f>J260</f>
        <v>0</v>
      </c>
      <c r="K259" s="2">
        <f>K260</f>
        <v>115</v>
      </c>
    </row>
    <row r="260" spans="1:11" ht="63">
      <c r="A260" s="9" t="s">
        <v>296</v>
      </c>
      <c r="B260" s="9" t="s">
        <v>297</v>
      </c>
      <c r="C260" s="41"/>
      <c r="D260" s="41"/>
      <c r="E260" s="41"/>
      <c r="F260" s="2">
        <f t="shared" si="22"/>
        <v>133</v>
      </c>
      <c r="G260" s="2">
        <f>G261</f>
        <v>0</v>
      </c>
      <c r="H260" s="2">
        <f>H261</f>
        <v>133</v>
      </c>
      <c r="I260" s="2">
        <f t="shared" si="23"/>
        <v>115</v>
      </c>
      <c r="J260" s="2">
        <f>J261</f>
        <v>0</v>
      </c>
      <c r="K260" s="2">
        <f>K261</f>
        <v>115</v>
      </c>
    </row>
    <row r="261" spans="1:11" ht="78.75">
      <c r="A261" s="9" t="s">
        <v>298</v>
      </c>
      <c r="B261" s="9" t="s">
        <v>297</v>
      </c>
      <c r="C261" s="41">
        <v>300</v>
      </c>
      <c r="D261" s="41" t="s">
        <v>109</v>
      </c>
      <c r="E261" s="41" t="s">
        <v>12</v>
      </c>
      <c r="F261" s="2">
        <f t="shared" si="22"/>
        <v>133</v>
      </c>
      <c r="G261" s="2"/>
      <c r="H261" s="2">
        <v>133</v>
      </c>
      <c r="I261" s="2">
        <f t="shared" si="23"/>
        <v>115</v>
      </c>
      <c r="J261" s="2"/>
      <c r="K261" s="2">
        <v>115</v>
      </c>
    </row>
    <row r="262" spans="1:11" ht="31.5">
      <c r="A262" s="9" t="s">
        <v>299</v>
      </c>
      <c r="B262" s="9" t="s">
        <v>300</v>
      </c>
      <c r="C262" s="41"/>
      <c r="D262" s="41"/>
      <c r="E262" s="41"/>
      <c r="F262" s="2">
        <f t="shared" si="22"/>
        <v>18333</v>
      </c>
      <c r="G262" s="2">
        <f>G263</f>
        <v>0</v>
      </c>
      <c r="H262" s="2">
        <f>H263</f>
        <v>18333</v>
      </c>
      <c r="I262" s="2">
        <f t="shared" si="23"/>
        <v>14429</v>
      </c>
      <c r="J262" s="2">
        <f>J263</f>
        <v>0</v>
      </c>
      <c r="K262" s="2">
        <f>K263</f>
        <v>14429</v>
      </c>
    </row>
    <row r="263" spans="1:11" ht="63">
      <c r="A263" s="9" t="s">
        <v>287</v>
      </c>
      <c r="B263" s="9" t="s">
        <v>301</v>
      </c>
      <c r="C263" s="41"/>
      <c r="D263" s="41"/>
      <c r="E263" s="41"/>
      <c r="F263" s="2">
        <f t="shared" si="22"/>
        <v>18333</v>
      </c>
      <c r="G263" s="2">
        <f>G264+G266</f>
        <v>0</v>
      </c>
      <c r="H263" s="2">
        <f>H264+H266+H269</f>
        <v>18333</v>
      </c>
      <c r="I263" s="2">
        <f t="shared" si="23"/>
        <v>14429</v>
      </c>
      <c r="J263" s="2">
        <f>J264+J266</f>
        <v>0</v>
      </c>
      <c r="K263" s="2">
        <f>K264+K266+K269</f>
        <v>14429</v>
      </c>
    </row>
    <row r="264" spans="1:11" ht="47.25">
      <c r="A264" s="9" t="s">
        <v>213</v>
      </c>
      <c r="B264" s="9" t="s">
        <v>302</v>
      </c>
      <c r="C264" s="41"/>
      <c r="D264" s="41"/>
      <c r="E264" s="41"/>
      <c r="F264" s="2">
        <f t="shared" si="22"/>
        <v>10941</v>
      </c>
      <c r="G264" s="2">
        <f>G265</f>
        <v>0</v>
      </c>
      <c r="H264" s="2">
        <f>H265</f>
        <v>10941</v>
      </c>
      <c r="I264" s="2">
        <f t="shared" si="23"/>
        <v>11719</v>
      </c>
      <c r="J264" s="2">
        <f>J265</f>
        <v>0</v>
      </c>
      <c r="K264" s="2">
        <f>K265</f>
        <v>11719</v>
      </c>
    </row>
    <row r="265" spans="1:11" ht="94.5">
      <c r="A265" s="9" t="s">
        <v>290</v>
      </c>
      <c r="B265" s="9" t="s">
        <v>302</v>
      </c>
      <c r="C265" s="41">
        <v>600</v>
      </c>
      <c r="D265" s="41" t="s">
        <v>109</v>
      </c>
      <c r="E265" s="41" t="s">
        <v>12</v>
      </c>
      <c r="F265" s="2">
        <f t="shared" si="22"/>
        <v>10941</v>
      </c>
      <c r="G265" s="2"/>
      <c r="H265" s="2">
        <v>10941</v>
      </c>
      <c r="I265" s="2">
        <f t="shared" si="23"/>
        <v>11719</v>
      </c>
      <c r="J265" s="2"/>
      <c r="K265" s="2">
        <v>11719</v>
      </c>
    </row>
    <row r="266" spans="1:11" ht="63">
      <c r="A266" s="9" t="s">
        <v>303</v>
      </c>
      <c r="B266" s="9" t="s">
        <v>304</v>
      </c>
      <c r="C266" s="41"/>
      <c r="D266" s="41"/>
      <c r="E266" s="41"/>
      <c r="F266" s="2">
        <f t="shared" si="22"/>
        <v>6827</v>
      </c>
      <c r="G266" s="2">
        <f>G267+G268</f>
        <v>0</v>
      </c>
      <c r="H266" s="2">
        <f>H267+H268</f>
        <v>6827</v>
      </c>
      <c r="I266" s="2">
        <f t="shared" si="23"/>
        <v>2503</v>
      </c>
      <c r="J266" s="2">
        <f>J267+J268</f>
        <v>0</v>
      </c>
      <c r="K266" s="2">
        <f>K267+K268</f>
        <v>2503</v>
      </c>
    </row>
    <row r="267" spans="1:11" ht="78.75">
      <c r="A267" s="9" t="s">
        <v>305</v>
      </c>
      <c r="B267" s="9" t="s">
        <v>304</v>
      </c>
      <c r="C267" s="41" t="s">
        <v>4</v>
      </c>
      <c r="D267" s="41" t="s">
        <v>109</v>
      </c>
      <c r="E267" s="41" t="s">
        <v>12</v>
      </c>
      <c r="F267" s="2">
        <f t="shared" si="22"/>
        <v>6262</v>
      </c>
      <c r="G267" s="2"/>
      <c r="H267" s="2">
        <v>6262</v>
      </c>
      <c r="I267" s="2">
        <f t="shared" si="23"/>
        <v>2296</v>
      </c>
      <c r="J267" s="2"/>
      <c r="K267" s="2">
        <v>2296</v>
      </c>
    </row>
    <row r="268" spans="1:11" ht="110.25">
      <c r="A268" s="9" t="s">
        <v>293</v>
      </c>
      <c r="B268" s="9" t="s">
        <v>304</v>
      </c>
      <c r="C268" s="41" t="s">
        <v>21</v>
      </c>
      <c r="D268" s="41" t="s">
        <v>109</v>
      </c>
      <c r="E268" s="41" t="s">
        <v>12</v>
      </c>
      <c r="F268" s="2">
        <f t="shared" si="22"/>
        <v>565</v>
      </c>
      <c r="G268" s="2"/>
      <c r="H268" s="2">
        <v>565</v>
      </c>
      <c r="I268" s="2">
        <f t="shared" si="23"/>
        <v>207</v>
      </c>
      <c r="J268" s="2"/>
      <c r="K268" s="2">
        <v>207</v>
      </c>
    </row>
    <row r="269" spans="1:11" ht="31.5">
      <c r="A269" s="9" t="s">
        <v>585</v>
      </c>
      <c r="B269" s="9" t="s">
        <v>584</v>
      </c>
      <c r="C269" s="41"/>
      <c r="D269" s="41"/>
      <c r="E269" s="41"/>
      <c r="F269" s="2">
        <f>G269+H269</f>
        <v>565</v>
      </c>
      <c r="G269" s="2">
        <f>G270</f>
        <v>0</v>
      </c>
      <c r="H269" s="2">
        <f>H270</f>
        <v>565</v>
      </c>
      <c r="I269" s="2">
        <f>J269+K269</f>
        <v>207</v>
      </c>
      <c r="J269" s="2">
        <f>J270</f>
        <v>0</v>
      </c>
      <c r="K269" s="2">
        <f>K270</f>
        <v>207</v>
      </c>
    </row>
    <row r="270" spans="1:11" ht="78.75">
      <c r="A270" s="9" t="s">
        <v>582</v>
      </c>
      <c r="B270" s="9" t="s">
        <v>584</v>
      </c>
      <c r="C270" s="41" t="s">
        <v>21</v>
      </c>
      <c r="D270" s="41" t="s">
        <v>109</v>
      </c>
      <c r="E270" s="41" t="s">
        <v>12</v>
      </c>
      <c r="F270" s="2">
        <f>G270+H270</f>
        <v>565</v>
      </c>
      <c r="G270" s="2"/>
      <c r="H270" s="2">
        <v>565</v>
      </c>
      <c r="I270" s="2">
        <f>J270+K270</f>
        <v>207</v>
      </c>
      <c r="J270" s="2"/>
      <c r="K270" s="2">
        <v>207</v>
      </c>
    </row>
    <row r="271" spans="1:11" ht="118.5" customHeight="1">
      <c r="A271" s="9" t="s">
        <v>571</v>
      </c>
      <c r="B271" s="9" t="s">
        <v>306</v>
      </c>
      <c r="C271" s="41"/>
      <c r="D271" s="41"/>
      <c r="E271" s="41"/>
      <c r="F271" s="2">
        <f t="shared" si="22"/>
        <v>24208</v>
      </c>
      <c r="G271" s="2">
        <f>G272</f>
        <v>0</v>
      </c>
      <c r="H271" s="2">
        <f>H272</f>
        <v>24208</v>
      </c>
      <c r="I271" s="2">
        <f t="shared" si="23"/>
        <v>24061</v>
      </c>
      <c r="J271" s="2">
        <f>J272</f>
        <v>0</v>
      </c>
      <c r="K271" s="2">
        <f>K272</f>
        <v>24061</v>
      </c>
    </row>
    <row r="272" spans="1:11" ht="63">
      <c r="A272" s="9" t="s">
        <v>287</v>
      </c>
      <c r="B272" s="9" t="s">
        <v>307</v>
      </c>
      <c r="C272" s="41"/>
      <c r="D272" s="41"/>
      <c r="E272" s="41"/>
      <c r="F272" s="2">
        <f t="shared" si="22"/>
        <v>24208</v>
      </c>
      <c r="G272" s="2">
        <f>G273</f>
        <v>0</v>
      </c>
      <c r="H272" s="2">
        <f>H273</f>
        <v>24208</v>
      </c>
      <c r="I272" s="2">
        <f t="shared" si="23"/>
        <v>24061</v>
      </c>
      <c r="J272" s="2">
        <f>J273</f>
        <v>0</v>
      </c>
      <c r="K272" s="2">
        <f>K273</f>
        <v>24061</v>
      </c>
    </row>
    <row r="273" spans="1:11" ht="47.25">
      <c r="A273" s="9" t="s">
        <v>213</v>
      </c>
      <c r="B273" s="9" t="s">
        <v>308</v>
      </c>
      <c r="C273" s="41"/>
      <c r="D273" s="41"/>
      <c r="E273" s="41"/>
      <c r="F273" s="2">
        <f t="shared" si="22"/>
        <v>24208</v>
      </c>
      <c r="G273" s="2">
        <f>G274+G275+G276</f>
        <v>0</v>
      </c>
      <c r="H273" s="2">
        <f>H274+H275+H276</f>
        <v>24208</v>
      </c>
      <c r="I273" s="2">
        <f t="shared" si="23"/>
        <v>24061</v>
      </c>
      <c r="J273" s="2">
        <f>J274+J275+J276</f>
        <v>0</v>
      </c>
      <c r="K273" s="2">
        <f>K274+K275+K276</f>
        <v>24061</v>
      </c>
    </row>
    <row r="274" spans="1:11" ht="141.75">
      <c r="A274" s="9" t="s">
        <v>271</v>
      </c>
      <c r="B274" s="9" t="s">
        <v>308</v>
      </c>
      <c r="C274" s="41">
        <v>100</v>
      </c>
      <c r="D274" s="41" t="s">
        <v>109</v>
      </c>
      <c r="E274" s="41" t="s">
        <v>12</v>
      </c>
      <c r="F274" s="2">
        <f t="shared" si="22"/>
        <v>22932</v>
      </c>
      <c r="G274" s="2"/>
      <c r="H274" s="2">
        <v>22932</v>
      </c>
      <c r="I274" s="2">
        <f t="shared" si="23"/>
        <v>22932</v>
      </c>
      <c r="J274" s="2"/>
      <c r="K274" s="2">
        <v>22932</v>
      </c>
    </row>
    <row r="275" spans="1:11" ht="78.75">
      <c r="A275" s="9" t="s">
        <v>309</v>
      </c>
      <c r="B275" s="9" t="s">
        <v>308</v>
      </c>
      <c r="C275" s="41">
        <v>200</v>
      </c>
      <c r="D275" s="41" t="s">
        <v>109</v>
      </c>
      <c r="E275" s="41" t="s">
        <v>12</v>
      </c>
      <c r="F275" s="2">
        <f t="shared" si="22"/>
        <v>1222</v>
      </c>
      <c r="G275" s="2"/>
      <c r="H275" s="2">
        <v>1222</v>
      </c>
      <c r="I275" s="2">
        <f t="shared" si="23"/>
        <v>1075</v>
      </c>
      <c r="J275" s="2"/>
      <c r="K275" s="2">
        <v>1075</v>
      </c>
    </row>
    <row r="276" spans="1:11" ht="63">
      <c r="A276" s="9" t="s">
        <v>310</v>
      </c>
      <c r="B276" s="9" t="s">
        <v>308</v>
      </c>
      <c r="C276" s="41">
        <v>800</v>
      </c>
      <c r="D276" s="41" t="s">
        <v>109</v>
      </c>
      <c r="E276" s="41" t="s">
        <v>12</v>
      </c>
      <c r="F276" s="2">
        <f t="shared" si="22"/>
        <v>54</v>
      </c>
      <c r="G276" s="2"/>
      <c r="H276" s="2">
        <v>54</v>
      </c>
      <c r="I276" s="2">
        <f t="shared" si="23"/>
        <v>54</v>
      </c>
      <c r="J276" s="2"/>
      <c r="K276" s="2">
        <v>54</v>
      </c>
    </row>
    <row r="277" spans="1:11" ht="63">
      <c r="A277" s="9" t="s">
        <v>311</v>
      </c>
      <c r="B277" s="9" t="s">
        <v>28</v>
      </c>
      <c r="C277" s="42"/>
      <c r="D277" s="41"/>
      <c r="E277" s="42"/>
      <c r="F277" s="2">
        <f t="shared" si="22"/>
        <v>75956</v>
      </c>
      <c r="G277" s="2">
        <f>G278+G284</f>
        <v>0</v>
      </c>
      <c r="H277" s="2">
        <f>H278+H284</f>
        <v>75956</v>
      </c>
      <c r="I277" s="2">
        <f t="shared" si="23"/>
        <v>75437</v>
      </c>
      <c r="J277" s="2">
        <f>J278+J284</f>
        <v>0</v>
      </c>
      <c r="K277" s="2">
        <f>K278+K284</f>
        <v>75437</v>
      </c>
    </row>
    <row r="278" spans="1:11" ht="31.5">
      <c r="A278" s="9" t="s">
        <v>312</v>
      </c>
      <c r="B278" s="11" t="s">
        <v>313</v>
      </c>
      <c r="C278" s="42"/>
      <c r="D278" s="41"/>
      <c r="E278" s="42"/>
      <c r="F278" s="2">
        <f t="shared" si="22"/>
        <v>10618</v>
      </c>
      <c r="G278" s="2">
        <f>G279</f>
        <v>0</v>
      </c>
      <c r="H278" s="2">
        <f>H279</f>
        <v>10618</v>
      </c>
      <c r="I278" s="2">
        <f t="shared" si="23"/>
        <v>10618</v>
      </c>
      <c r="J278" s="2">
        <f>J279</f>
        <v>0</v>
      </c>
      <c r="K278" s="2">
        <f>K279</f>
        <v>10618</v>
      </c>
    </row>
    <row r="279" spans="1:11" ht="63">
      <c r="A279" s="9" t="s">
        <v>314</v>
      </c>
      <c r="B279" s="11" t="s">
        <v>315</v>
      </c>
      <c r="C279" s="42"/>
      <c r="D279" s="41"/>
      <c r="E279" s="42"/>
      <c r="F279" s="2">
        <f t="shared" si="22"/>
        <v>10618</v>
      </c>
      <c r="G279" s="2">
        <f>G280</f>
        <v>0</v>
      </c>
      <c r="H279" s="2">
        <f>H280</f>
        <v>10618</v>
      </c>
      <c r="I279" s="2">
        <f t="shared" si="23"/>
        <v>10618</v>
      </c>
      <c r="J279" s="2">
        <f>J280</f>
        <v>0</v>
      </c>
      <c r="K279" s="2">
        <f>K280</f>
        <v>10618</v>
      </c>
    </row>
    <row r="280" spans="1:11" ht="47.25">
      <c r="A280" s="9" t="s">
        <v>316</v>
      </c>
      <c r="B280" s="11" t="s">
        <v>317</v>
      </c>
      <c r="C280" s="42"/>
      <c r="D280" s="41"/>
      <c r="E280" s="42"/>
      <c r="F280" s="2">
        <f t="shared" si="22"/>
        <v>10618</v>
      </c>
      <c r="G280" s="2">
        <f>G281+G282+G283</f>
        <v>0</v>
      </c>
      <c r="H280" s="2">
        <f>H281+H282+H283</f>
        <v>10618</v>
      </c>
      <c r="I280" s="2">
        <f t="shared" si="23"/>
        <v>10618</v>
      </c>
      <c r="J280" s="2">
        <f>J281+J282+J283</f>
        <v>0</v>
      </c>
      <c r="K280" s="2">
        <f>K281+K282+K283</f>
        <v>10618</v>
      </c>
    </row>
    <row r="281" spans="1:11" ht="141.75">
      <c r="A281" s="9" t="s">
        <v>318</v>
      </c>
      <c r="B281" s="11" t="s">
        <v>317</v>
      </c>
      <c r="C281" s="42">
        <v>100</v>
      </c>
      <c r="D281" s="41" t="s">
        <v>2</v>
      </c>
      <c r="E281" s="41" t="s">
        <v>27</v>
      </c>
      <c r="F281" s="2">
        <f t="shared" si="22"/>
        <v>8378</v>
      </c>
      <c r="G281" s="2"/>
      <c r="H281" s="2">
        <f>8073+305</f>
        <v>8378</v>
      </c>
      <c r="I281" s="2">
        <f t="shared" si="23"/>
        <v>8378</v>
      </c>
      <c r="J281" s="2"/>
      <c r="K281" s="2">
        <f>8073+305</f>
        <v>8378</v>
      </c>
    </row>
    <row r="282" spans="1:11" ht="78.75">
      <c r="A282" s="9" t="s">
        <v>319</v>
      </c>
      <c r="B282" s="11" t="s">
        <v>317</v>
      </c>
      <c r="C282" s="42">
        <v>200</v>
      </c>
      <c r="D282" s="41" t="s">
        <v>2</v>
      </c>
      <c r="E282" s="41" t="s">
        <v>27</v>
      </c>
      <c r="F282" s="2">
        <f t="shared" si="22"/>
        <v>2233</v>
      </c>
      <c r="G282" s="2"/>
      <c r="H282" s="2">
        <f>2092+141</f>
        <v>2233</v>
      </c>
      <c r="I282" s="2">
        <f t="shared" si="23"/>
        <v>2233</v>
      </c>
      <c r="J282" s="2"/>
      <c r="K282" s="2">
        <f>2092+141</f>
        <v>2233</v>
      </c>
    </row>
    <row r="283" spans="1:11" ht="63">
      <c r="A283" s="9" t="s">
        <v>320</v>
      </c>
      <c r="B283" s="11" t="s">
        <v>317</v>
      </c>
      <c r="C283" s="42">
        <v>800</v>
      </c>
      <c r="D283" s="41" t="s">
        <v>2</v>
      </c>
      <c r="E283" s="41" t="s">
        <v>27</v>
      </c>
      <c r="F283" s="2">
        <f t="shared" si="22"/>
        <v>7</v>
      </c>
      <c r="G283" s="2"/>
      <c r="H283" s="2">
        <v>7</v>
      </c>
      <c r="I283" s="2">
        <f t="shared" si="23"/>
        <v>7</v>
      </c>
      <c r="J283" s="2"/>
      <c r="K283" s="2">
        <v>7</v>
      </c>
    </row>
    <row r="284" spans="1:11" ht="47.25">
      <c r="A284" s="9" t="s">
        <v>321</v>
      </c>
      <c r="B284" s="11" t="s">
        <v>322</v>
      </c>
      <c r="C284" s="42"/>
      <c r="D284" s="41"/>
      <c r="E284" s="42"/>
      <c r="F284" s="2">
        <f t="shared" si="22"/>
        <v>65338</v>
      </c>
      <c r="G284" s="2">
        <f aca="true" t="shared" si="24" ref="G284:H286">G285</f>
        <v>0</v>
      </c>
      <c r="H284" s="2">
        <f t="shared" si="24"/>
        <v>65338</v>
      </c>
      <c r="I284" s="2">
        <f t="shared" si="23"/>
        <v>64819</v>
      </c>
      <c r="J284" s="2">
        <f aca="true" t="shared" si="25" ref="J284:K286">J285</f>
        <v>0</v>
      </c>
      <c r="K284" s="2">
        <f t="shared" si="25"/>
        <v>64819</v>
      </c>
    </row>
    <row r="285" spans="1:11" ht="63">
      <c r="A285" s="9" t="s">
        <v>314</v>
      </c>
      <c r="B285" s="11" t="s">
        <v>323</v>
      </c>
      <c r="C285" s="42"/>
      <c r="D285" s="41"/>
      <c r="E285" s="42"/>
      <c r="F285" s="2">
        <f t="shared" si="22"/>
        <v>65338</v>
      </c>
      <c r="G285" s="2">
        <f t="shared" si="24"/>
        <v>0</v>
      </c>
      <c r="H285" s="2">
        <f t="shared" si="24"/>
        <v>65338</v>
      </c>
      <c r="I285" s="2">
        <f t="shared" si="23"/>
        <v>64819</v>
      </c>
      <c r="J285" s="2">
        <f t="shared" si="25"/>
        <v>0</v>
      </c>
      <c r="K285" s="2">
        <f t="shared" si="25"/>
        <v>64819</v>
      </c>
    </row>
    <row r="286" spans="1:11" ht="47.25">
      <c r="A286" s="9" t="s">
        <v>213</v>
      </c>
      <c r="B286" s="11" t="s">
        <v>324</v>
      </c>
      <c r="C286" s="42"/>
      <c r="D286" s="41"/>
      <c r="E286" s="42"/>
      <c r="F286" s="2">
        <f t="shared" si="22"/>
        <v>65338</v>
      </c>
      <c r="G286" s="2">
        <f t="shared" si="24"/>
        <v>0</v>
      </c>
      <c r="H286" s="2">
        <f t="shared" si="24"/>
        <v>65338</v>
      </c>
      <c r="I286" s="2">
        <f t="shared" si="23"/>
        <v>64819</v>
      </c>
      <c r="J286" s="2">
        <f t="shared" si="25"/>
        <v>0</v>
      </c>
      <c r="K286" s="2">
        <f t="shared" si="25"/>
        <v>64819</v>
      </c>
    </row>
    <row r="287" spans="1:11" ht="94.5">
      <c r="A287" s="9" t="s">
        <v>290</v>
      </c>
      <c r="B287" s="11" t="s">
        <v>324</v>
      </c>
      <c r="C287" s="42">
        <v>600</v>
      </c>
      <c r="D287" s="41" t="s">
        <v>2</v>
      </c>
      <c r="E287" s="41" t="s">
        <v>27</v>
      </c>
      <c r="F287" s="2">
        <f t="shared" si="22"/>
        <v>65338</v>
      </c>
      <c r="G287" s="2"/>
      <c r="H287" s="2">
        <f>65784-446</f>
        <v>65338</v>
      </c>
      <c r="I287" s="2">
        <f t="shared" si="23"/>
        <v>64819</v>
      </c>
      <c r="J287" s="2"/>
      <c r="K287" s="2">
        <f>65265-446</f>
        <v>64819</v>
      </c>
    </row>
    <row r="288" spans="1:11" ht="78.75">
      <c r="A288" s="8" t="s">
        <v>538</v>
      </c>
      <c r="B288" s="9" t="s">
        <v>557</v>
      </c>
      <c r="C288" s="41"/>
      <c r="D288" s="41"/>
      <c r="E288" s="41"/>
      <c r="F288" s="2">
        <f aca="true" t="shared" si="26" ref="F288:K288">F289+F297</f>
        <v>87742</v>
      </c>
      <c r="G288" s="2">
        <f t="shared" si="26"/>
        <v>0</v>
      </c>
      <c r="H288" s="2">
        <f t="shared" si="26"/>
        <v>87742</v>
      </c>
      <c r="I288" s="2">
        <f t="shared" si="26"/>
        <v>93793</v>
      </c>
      <c r="J288" s="2">
        <f t="shared" si="26"/>
        <v>0</v>
      </c>
      <c r="K288" s="2">
        <f t="shared" si="26"/>
        <v>93793</v>
      </c>
    </row>
    <row r="289" spans="1:11" ht="31.5">
      <c r="A289" s="9" t="s">
        <v>539</v>
      </c>
      <c r="B289" s="11" t="s">
        <v>558</v>
      </c>
      <c r="C289" s="42"/>
      <c r="D289" s="41"/>
      <c r="E289" s="41"/>
      <c r="F289" s="2">
        <f>G289+H289</f>
        <v>80348</v>
      </c>
      <c r="G289" s="2">
        <f>G290+G294</f>
        <v>0</v>
      </c>
      <c r="H289" s="2">
        <f>H290+H294</f>
        <v>80348</v>
      </c>
      <c r="I289" s="2">
        <f>J289+K289</f>
        <v>86399</v>
      </c>
      <c r="J289" s="2">
        <f>J290+J294</f>
        <v>0</v>
      </c>
      <c r="K289" s="2">
        <f>K290+K294</f>
        <v>86399</v>
      </c>
    </row>
    <row r="290" spans="1:11" ht="47.25">
      <c r="A290" s="9" t="s">
        <v>540</v>
      </c>
      <c r="B290" s="11" t="s">
        <v>559</v>
      </c>
      <c r="C290" s="42"/>
      <c r="D290" s="41"/>
      <c r="E290" s="41"/>
      <c r="F290" s="2">
        <f aca="true" t="shared" si="27" ref="F290:K290">F291</f>
        <v>64548</v>
      </c>
      <c r="G290" s="2">
        <f t="shared" si="27"/>
        <v>0</v>
      </c>
      <c r="H290" s="2">
        <f t="shared" si="27"/>
        <v>64548</v>
      </c>
      <c r="I290" s="2">
        <f t="shared" si="27"/>
        <v>65195</v>
      </c>
      <c r="J290" s="2">
        <f t="shared" si="27"/>
        <v>0</v>
      </c>
      <c r="K290" s="2">
        <f t="shared" si="27"/>
        <v>65195</v>
      </c>
    </row>
    <row r="291" spans="1:11" ht="63">
      <c r="A291" s="9" t="s">
        <v>541</v>
      </c>
      <c r="B291" s="11" t="s">
        <v>560</v>
      </c>
      <c r="C291" s="42"/>
      <c r="D291" s="41"/>
      <c r="E291" s="41"/>
      <c r="F291" s="2">
        <f aca="true" t="shared" si="28" ref="F291:K291">F292+F293</f>
        <v>64548</v>
      </c>
      <c r="G291" s="2">
        <f t="shared" si="28"/>
        <v>0</v>
      </c>
      <c r="H291" s="2">
        <f t="shared" si="28"/>
        <v>64548</v>
      </c>
      <c r="I291" s="2">
        <f t="shared" si="28"/>
        <v>65195</v>
      </c>
      <c r="J291" s="2">
        <f t="shared" si="28"/>
        <v>0</v>
      </c>
      <c r="K291" s="2">
        <f t="shared" si="28"/>
        <v>65195</v>
      </c>
    </row>
    <row r="292" spans="1:11" ht="63">
      <c r="A292" s="9" t="s">
        <v>542</v>
      </c>
      <c r="B292" s="11" t="s">
        <v>560</v>
      </c>
      <c r="C292" s="42" t="s">
        <v>4</v>
      </c>
      <c r="D292" s="41" t="s">
        <v>14</v>
      </c>
      <c r="E292" s="41" t="s">
        <v>15</v>
      </c>
      <c r="F292" s="2">
        <f>G292+H292</f>
        <v>24550</v>
      </c>
      <c r="G292" s="2">
        <v>0</v>
      </c>
      <c r="H292" s="2">
        <v>24550</v>
      </c>
      <c r="I292" s="2">
        <f>J292+K292</f>
        <v>25117</v>
      </c>
      <c r="J292" s="2">
        <v>0</v>
      </c>
      <c r="K292" s="2">
        <v>25117</v>
      </c>
    </row>
    <row r="293" spans="1:11" ht="94.5">
      <c r="A293" s="9" t="s">
        <v>543</v>
      </c>
      <c r="B293" s="11" t="s">
        <v>560</v>
      </c>
      <c r="C293" s="42" t="s">
        <v>21</v>
      </c>
      <c r="D293" s="41" t="s">
        <v>14</v>
      </c>
      <c r="E293" s="41" t="s">
        <v>15</v>
      </c>
      <c r="F293" s="2">
        <f>G293+H293</f>
        <v>39998</v>
      </c>
      <c r="G293" s="2">
        <v>0</v>
      </c>
      <c r="H293" s="2">
        <v>39998</v>
      </c>
      <c r="I293" s="2">
        <f>J293+K293</f>
        <v>40078</v>
      </c>
      <c r="J293" s="2">
        <v>0</v>
      </c>
      <c r="K293" s="2">
        <v>40078</v>
      </c>
    </row>
    <row r="294" spans="1:11" ht="47.25">
      <c r="A294" s="9" t="s">
        <v>544</v>
      </c>
      <c r="B294" s="11" t="s">
        <v>561</v>
      </c>
      <c r="C294" s="42"/>
      <c r="D294" s="41"/>
      <c r="E294" s="41"/>
      <c r="F294" s="2">
        <f>G294+H294</f>
        <v>15800</v>
      </c>
      <c r="G294" s="2">
        <f>G295</f>
        <v>0</v>
      </c>
      <c r="H294" s="2">
        <f>H295</f>
        <v>15800</v>
      </c>
      <c r="I294" s="2">
        <f>J294+K294</f>
        <v>21204</v>
      </c>
      <c r="J294" s="2">
        <f>J295</f>
        <v>0</v>
      </c>
      <c r="K294" s="2">
        <f>K295</f>
        <v>21204</v>
      </c>
    </row>
    <row r="295" spans="1:11" ht="47.25">
      <c r="A295" s="9" t="s">
        <v>545</v>
      </c>
      <c r="B295" s="11" t="s">
        <v>562</v>
      </c>
      <c r="C295" s="42"/>
      <c r="D295" s="41"/>
      <c r="E295" s="41"/>
      <c r="F295" s="2">
        <f aca="true" t="shared" si="29" ref="F295:K295">F296</f>
        <v>15800</v>
      </c>
      <c r="G295" s="2">
        <f t="shared" si="29"/>
        <v>0</v>
      </c>
      <c r="H295" s="2">
        <f t="shared" si="29"/>
        <v>15800</v>
      </c>
      <c r="I295" s="2">
        <f t="shared" si="29"/>
        <v>21204</v>
      </c>
      <c r="J295" s="2">
        <f t="shared" si="29"/>
        <v>0</v>
      </c>
      <c r="K295" s="2">
        <f t="shared" si="29"/>
        <v>21204</v>
      </c>
    </row>
    <row r="296" spans="1:11" ht="78.75">
      <c r="A296" s="9" t="s">
        <v>546</v>
      </c>
      <c r="B296" s="11" t="s">
        <v>562</v>
      </c>
      <c r="C296" s="42" t="s">
        <v>20</v>
      </c>
      <c r="D296" s="41" t="s">
        <v>14</v>
      </c>
      <c r="E296" s="41" t="s">
        <v>15</v>
      </c>
      <c r="F296" s="2">
        <f>G296+H296</f>
        <v>15800</v>
      </c>
      <c r="G296" s="2"/>
      <c r="H296" s="2">
        <v>15800</v>
      </c>
      <c r="I296" s="2">
        <f>J296+K296</f>
        <v>21204</v>
      </c>
      <c r="J296" s="2"/>
      <c r="K296" s="2">
        <v>21204</v>
      </c>
    </row>
    <row r="297" spans="1:11" ht="47.25">
      <c r="A297" s="9" t="s">
        <v>547</v>
      </c>
      <c r="B297" s="11" t="s">
        <v>563</v>
      </c>
      <c r="C297" s="42"/>
      <c r="D297" s="41"/>
      <c r="E297" s="41"/>
      <c r="F297" s="2">
        <f aca="true" t="shared" si="30" ref="F297:K297">F298</f>
        <v>7394</v>
      </c>
      <c r="G297" s="2">
        <f t="shared" si="30"/>
        <v>0</v>
      </c>
      <c r="H297" s="2">
        <f t="shared" si="30"/>
        <v>7394</v>
      </c>
      <c r="I297" s="2">
        <f t="shared" si="30"/>
        <v>7394</v>
      </c>
      <c r="J297" s="2">
        <f t="shared" si="30"/>
        <v>0</v>
      </c>
      <c r="K297" s="2">
        <f t="shared" si="30"/>
        <v>7394</v>
      </c>
    </row>
    <row r="298" spans="1:11" ht="31.5">
      <c r="A298" s="9" t="s">
        <v>548</v>
      </c>
      <c r="B298" s="11" t="s">
        <v>564</v>
      </c>
      <c r="C298" s="42"/>
      <c r="D298" s="41"/>
      <c r="E298" s="41"/>
      <c r="F298" s="2">
        <f aca="true" t="shared" si="31" ref="F298:K298">F299+F301+F303</f>
        <v>7394</v>
      </c>
      <c r="G298" s="2">
        <f t="shared" si="31"/>
        <v>0</v>
      </c>
      <c r="H298" s="2">
        <f t="shared" si="31"/>
        <v>7394</v>
      </c>
      <c r="I298" s="2">
        <f t="shared" si="31"/>
        <v>7394</v>
      </c>
      <c r="J298" s="2">
        <f t="shared" si="31"/>
        <v>0</v>
      </c>
      <c r="K298" s="2">
        <f t="shared" si="31"/>
        <v>7394</v>
      </c>
    </row>
    <row r="299" spans="1:11" ht="78.75">
      <c r="A299" s="9" t="s">
        <v>549</v>
      </c>
      <c r="B299" s="11" t="s">
        <v>565</v>
      </c>
      <c r="C299" s="42"/>
      <c r="D299" s="41"/>
      <c r="E299" s="41"/>
      <c r="F299" s="2">
        <f aca="true" t="shared" si="32" ref="F299:K299">F300</f>
        <v>2936</v>
      </c>
      <c r="G299" s="2">
        <f t="shared" si="32"/>
        <v>0</v>
      </c>
      <c r="H299" s="2">
        <f t="shared" si="32"/>
        <v>2936</v>
      </c>
      <c r="I299" s="2">
        <f t="shared" si="32"/>
        <v>2936</v>
      </c>
      <c r="J299" s="2">
        <f t="shared" si="32"/>
        <v>0</v>
      </c>
      <c r="K299" s="2">
        <f t="shared" si="32"/>
        <v>2936</v>
      </c>
    </row>
    <row r="300" spans="1:11" ht="94.5">
      <c r="A300" s="9" t="s">
        <v>550</v>
      </c>
      <c r="B300" s="11" t="s">
        <v>565</v>
      </c>
      <c r="C300" s="42" t="s">
        <v>25</v>
      </c>
      <c r="D300" s="41" t="s">
        <v>14</v>
      </c>
      <c r="E300" s="41" t="s">
        <v>109</v>
      </c>
      <c r="F300" s="2">
        <f>G300+H300</f>
        <v>2936</v>
      </c>
      <c r="G300" s="2">
        <v>0</v>
      </c>
      <c r="H300" s="2">
        <f>8848-6038-150+276</f>
        <v>2936</v>
      </c>
      <c r="I300" s="2">
        <f>J300+K300</f>
        <v>2936</v>
      </c>
      <c r="J300" s="2">
        <v>0</v>
      </c>
      <c r="K300" s="2">
        <f>8848-6038-150+276</f>
        <v>2936</v>
      </c>
    </row>
    <row r="301" spans="1:11" ht="47.25">
      <c r="A301" s="9" t="s">
        <v>551</v>
      </c>
      <c r="B301" s="11" t="s">
        <v>566</v>
      </c>
      <c r="C301" s="42"/>
      <c r="D301" s="41"/>
      <c r="E301" s="41"/>
      <c r="F301" s="2">
        <f aca="true" t="shared" si="33" ref="F301:K301">F302</f>
        <v>1767</v>
      </c>
      <c r="G301" s="2">
        <f t="shared" si="33"/>
        <v>0</v>
      </c>
      <c r="H301" s="2">
        <f t="shared" si="33"/>
        <v>1767</v>
      </c>
      <c r="I301" s="2">
        <f t="shared" si="33"/>
        <v>1767</v>
      </c>
      <c r="J301" s="2">
        <f t="shared" si="33"/>
        <v>0</v>
      </c>
      <c r="K301" s="2">
        <f t="shared" si="33"/>
        <v>1767</v>
      </c>
    </row>
    <row r="302" spans="1:11" ht="63">
      <c r="A302" s="9" t="s">
        <v>552</v>
      </c>
      <c r="B302" s="11" t="s">
        <v>566</v>
      </c>
      <c r="C302" s="42" t="s">
        <v>25</v>
      </c>
      <c r="D302" s="41" t="s">
        <v>14</v>
      </c>
      <c r="E302" s="41" t="s">
        <v>109</v>
      </c>
      <c r="F302" s="2">
        <f>G302+H302</f>
        <v>1767</v>
      </c>
      <c r="G302" s="2">
        <v>0</v>
      </c>
      <c r="H302" s="2">
        <v>1767</v>
      </c>
      <c r="I302" s="2">
        <f>J302+K302</f>
        <v>1767</v>
      </c>
      <c r="J302" s="2">
        <v>0</v>
      </c>
      <c r="K302" s="2">
        <v>1767</v>
      </c>
    </row>
    <row r="303" spans="1:11" ht="63">
      <c r="A303" s="9" t="s">
        <v>553</v>
      </c>
      <c r="B303" s="11" t="s">
        <v>567</v>
      </c>
      <c r="C303" s="42"/>
      <c r="D303" s="41"/>
      <c r="E303" s="41"/>
      <c r="F303" s="2">
        <f>G303+H303</f>
        <v>2691</v>
      </c>
      <c r="G303" s="2">
        <f>G304+G306</f>
        <v>0</v>
      </c>
      <c r="H303" s="2">
        <f>H304+H306+H305</f>
        <v>2691</v>
      </c>
      <c r="I303" s="2">
        <f>J303+K303</f>
        <v>2691</v>
      </c>
      <c r="J303" s="2">
        <f>J304+J306</f>
        <v>0</v>
      </c>
      <c r="K303" s="2">
        <f>K304+K306+K305</f>
        <v>2691</v>
      </c>
    </row>
    <row r="304" spans="1:11" ht="63">
      <c r="A304" s="9" t="s">
        <v>554</v>
      </c>
      <c r="B304" s="11" t="s">
        <v>567</v>
      </c>
      <c r="C304" s="42" t="s">
        <v>25</v>
      </c>
      <c r="D304" s="41" t="s">
        <v>14</v>
      </c>
      <c r="E304" s="41" t="s">
        <v>109</v>
      </c>
      <c r="F304" s="2">
        <f>G304+H304</f>
        <v>2360</v>
      </c>
      <c r="G304" s="2"/>
      <c r="H304" s="2">
        <v>2360</v>
      </c>
      <c r="I304" s="2">
        <f>J304+K304</f>
        <v>2360</v>
      </c>
      <c r="J304" s="2"/>
      <c r="K304" s="2">
        <v>2360</v>
      </c>
    </row>
    <row r="305" spans="1:11" ht="78.75">
      <c r="A305" s="9" t="s">
        <v>555</v>
      </c>
      <c r="B305" s="11" t="s">
        <v>567</v>
      </c>
      <c r="C305" s="42">
        <v>200</v>
      </c>
      <c r="D305" s="41" t="s">
        <v>138</v>
      </c>
      <c r="E305" s="41" t="s">
        <v>13</v>
      </c>
      <c r="F305" s="2">
        <f>G305+H305</f>
        <v>3</v>
      </c>
      <c r="G305" s="2"/>
      <c r="H305" s="2">
        <v>3</v>
      </c>
      <c r="I305" s="2">
        <f>J305+K305</f>
        <v>3</v>
      </c>
      <c r="J305" s="2"/>
      <c r="K305" s="2">
        <v>3</v>
      </c>
    </row>
    <row r="306" spans="1:11" ht="78.75">
      <c r="A306" s="9" t="s">
        <v>556</v>
      </c>
      <c r="B306" s="11" t="s">
        <v>567</v>
      </c>
      <c r="C306" s="42">
        <v>300</v>
      </c>
      <c r="D306" s="41" t="s">
        <v>138</v>
      </c>
      <c r="E306" s="41" t="s">
        <v>13</v>
      </c>
      <c r="F306" s="2">
        <f>G306+H306</f>
        <v>328</v>
      </c>
      <c r="G306" s="2"/>
      <c r="H306" s="2">
        <v>328</v>
      </c>
      <c r="I306" s="2">
        <f>J306+K306</f>
        <v>328</v>
      </c>
      <c r="J306" s="2"/>
      <c r="K306" s="2">
        <v>328</v>
      </c>
    </row>
    <row r="307" spans="1:11" ht="78.75">
      <c r="A307" s="15" t="s">
        <v>108</v>
      </c>
      <c r="B307" s="16" t="s">
        <v>109</v>
      </c>
      <c r="C307" s="17"/>
      <c r="D307" s="18"/>
      <c r="E307" s="17"/>
      <c r="F307" s="19">
        <f>F308+F315</f>
        <v>7189</v>
      </c>
      <c r="G307" s="4">
        <f>G308+G315</f>
        <v>0</v>
      </c>
      <c r="H307" s="4">
        <f>H308+H315</f>
        <v>7189</v>
      </c>
      <c r="I307" s="4">
        <f aca="true" t="shared" si="34" ref="I307:I334">J307+K307</f>
        <v>7208</v>
      </c>
      <c r="J307" s="20">
        <f>J308+J315</f>
        <v>0</v>
      </c>
      <c r="K307" s="20">
        <f>K308+K315</f>
        <v>7208</v>
      </c>
    </row>
    <row r="308" spans="1:11" ht="78.75">
      <c r="A308" s="9" t="s">
        <v>110</v>
      </c>
      <c r="B308" s="21" t="s">
        <v>111</v>
      </c>
      <c r="C308" s="22"/>
      <c r="D308" s="23"/>
      <c r="E308" s="23"/>
      <c r="F308" s="24">
        <f>G308+H308</f>
        <v>4591</v>
      </c>
      <c r="G308" s="24">
        <f>G311</f>
        <v>0</v>
      </c>
      <c r="H308" s="24">
        <f>H311+H314</f>
        <v>4591</v>
      </c>
      <c r="I308" s="4">
        <f t="shared" si="34"/>
        <v>4610</v>
      </c>
      <c r="J308" s="20">
        <f>J309+J312</f>
        <v>0</v>
      </c>
      <c r="K308" s="20">
        <f>K309+K312</f>
        <v>4610</v>
      </c>
    </row>
    <row r="309" spans="1:11" ht="47.25">
      <c r="A309" s="9" t="s">
        <v>112</v>
      </c>
      <c r="B309" s="21" t="s">
        <v>113</v>
      </c>
      <c r="C309" s="22"/>
      <c r="D309" s="23"/>
      <c r="E309" s="23"/>
      <c r="F309" s="24">
        <f>G309+H309</f>
        <v>4363</v>
      </c>
      <c r="G309" s="24">
        <f>G311</f>
        <v>0</v>
      </c>
      <c r="H309" s="24">
        <f>H311</f>
        <v>4363</v>
      </c>
      <c r="I309" s="4">
        <f t="shared" si="34"/>
        <v>4382</v>
      </c>
      <c r="J309" s="20">
        <f>J311</f>
        <v>0</v>
      </c>
      <c r="K309" s="20">
        <f>K311</f>
        <v>4382</v>
      </c>
    </row>
    <row r="310" spans="1:11" ht="31.5">
      <c r="A310" s="9" t="s">
        <v>114</v>
      </c>
      <c r="B310" s="21" t="s">
        <v>115</v>
      </c>
      <c r="C310" s="22"/>
      <c r="D310" s="23"/>
      <c r="E310" s="23"/>
      <c r="F310" s="24">
        <f>G310+H310</f>
        <v>4363</v>
      </c>
      <c r="G310" s="24">
        <f>G311</f>
        <v>0</v>
      </c>
      <c r="H310" s="24">
        <f>H311</f>
        <v>4363</v>
      </c>
      <c r="I310" s="4">
        <f t="shared" si="34"/>
        <v>4382</v>
      </c>
      <c r="J310" s="20">
        <f>J311</f>
        <v>0</v>
      </c>
      <c r="K310" s="20">
        <f>K311</f>
        <v>4382</v>
      </c>
    </row>
    <row r="311" spans="1:11" ht="78.75">
      <c r="A311" s="9" t="s">
        <v>116</v>
      </c>
      <c r="B311" s="21" t="s">
        <v>115</v>
      </c>
      <c r="C311" s="22">
        <v>600</v>
      </c>
      <c r="D311" s="23" t="s">
        <v>13</v>
      </c>
      <c r="E311" s="23" t="s">
        <v>15</v>
      </c>
      <c r="F311" s="24">
        <f>G311+H311</f>
        <v>4363</v>
      </c>
      <c r="G311" s="24">
        <v>0</v>
      </c>
      <c r="H311" s="24">
        <v>4363</v>
      </c>
      <c r="I311" s="4">
        <f t="shared" si="34"/>
        <v>4382</v>
      </c>
      <c r="J311" s="20">
        <v>0</v>
      </c>
      <c r="K311" s="20">
        <v>4382</v>
      </c>
    </row>
    <row r="312" spans="1:11" ht="63">
      <c r="A312" s="9" t="s">
        <v>117</v>
      </c>
      <c r="B312" s="21" t="s">
        <v>118</v>
      </c>
      <c r="C312" s="22"/>
      <c r="D312" s="23"/>
      <c r="E312" s="23"/>
      <c r="F312" s="24">
        <f>F314</f>
        <v>228</v>
      </c>
      <c r="G312" s="24">
        <f>G314</f>
        <v>0</v>
      </c>
      <c r="H312" s="24">
        <f>H314</f>
        <v>228</v>
      </c>
      <c r="I312" s="4">
        <f t="shared" si="34"/>
        <v>228</v>
      </c>
      <c r="J312" s="20">
        <f>J314</f>
        <v>0</v>
      </c>
      <c r="K312" s="20">
        <f>K314</f>
        <v>228</v>
      </c>
    </row>
    <row r="313" spans="1:11" ht="47.25">
      <c r="A313" s="9" t="s">
        <v>119</v>
      </c>
      <c r="B313" s="21" t="s">
        <v>120</v>
      </c>
      <c r="C313" s="22"/>
      <c r="D313" s="23"/>
      <c r="E313" s="23"/>
      <c r="F313" s="24">
        <f>F314</f>
        <v>228</v>
      </c>
      <c r="G313" s="24">
        <f>G314</f>
        <v>0</v>
      </c>
      <c r="H313" s="24">
        <f>H314</f>
        <v>228</v>
      </c>
      <c r="I313" s="4">
        <f t="shared" si="34"/>
        <v>228</v>
      </c>
      <c r="J313" s="20">
        <f>J314</f>
        <v>0</v>
      </c>
      <c r="K313" s="20">
        <f>K314</f>
        <v>228</v>
      </c>
    </row>
    <row r="314" spans="1:11" ht="94.5">
      <c r="A314" s="9" t="s">
        <v>121</v>
      </c>
      <c r="B314" s="21" t="s">
        <v>120</v>
      </c>
      <c r="C314" s="22">
        <v>600</v>
      </c>
      <c r="D314" s="23" t="s">
        <v>13</v>
      </c>
      <c r="E314" s="23">
        <v>10</v>
      </c>
      <c r="F314" s="24">
        <v>228</v>
      </c>
      <c r="G314" s="24">
        <v>0</v>
      </c>
      <c r="H314" s="24">
        <v>228</v>
      </c>
      <c r="I314" s="4">
        <f t="shared" si="34"/>
        <v>228</v>
      </c>
      <c r="J314" s="20">
        <v>0</v>
      </c>
      <c r="K314" s="20">
        <v>228</v>
      </c>
    </row>
    <row r="315" spans="1:11" ht="63">
      <c r="A315" s="9" t="s">
        <v>122</v>
      </c>
      <c r="B315" s="21" t="s">
        <v>123</v>
      </c>
      <c r="C315" s="22"/>
      <c r="D315" s="23"/>
      <c r="E315" s="23"/>
      <c r="F315" s="24">
        <f aca="true" t="shared" si="35" ref="F315:F349">G315+H315</f>
        <v>2598</v>
      </c>
      <c r="G315" s="24">
        <f>G318+G321</f>
        <v>0</v>
      </c>
      <c r="H315" s="24">
        <f>H318+H321</f>
        <v>2598</v>
      </c>
      <c r="I315" s="4">
        <f t="shared" si="34"/>
        <v>2598</v>
      </c>
      <c r="J315" s="20">
        <f>J318+J321</f>
        <v>0</v>
      </c>
      <c r="K315" s="20">
        <f>K318+K321</f>
        <v>2598</v>
      </c>
    </row>
    <row r="316" spans="1:11" ht="78.75">
      <c r="A316" s="9" t="s">
        <v>124</v>
      </c>
      <c r="B316" s="21" t="s">
        <v>125</v>
      </c>
      <c r="C316" s="22"/>
      <c r="D316" s="23"/>
      <c r="E316" s="23"/>
      <c r="F316" s="24">
        <f t="shared" si="35"/>
        <v>590</v>
      </c>
      <c r="G316" s="24">
        <f>G317</f>
        <v>0</v>
      </c>
      <c r="H316" s="24">
        <f>H318</f>
        <v>590</v>
      </c>
      <c r="I316" s="4">
        <f t="shared" si="34"/>
        <v>590</v>
      </c>
      <c r="J316" s="20">
        <f>J318</f>
        <v>0</v>
      </c>
      <c r="K316" s="20">
        <f>K318</f>
        <v>590</v>
      </c>
    </row>
    <row r="317" spans="1:11" ht="63">
      <c r="A317" s="9" t="s">
        <v>126</v>
      </c>
      <c r="B317" s="21" t="s">
        <v>127</v>
      </c>
      <c r="C317" s="22"/>
      <c r="D317" s="23"/>
      <c r="E317" s="23"/>
      <c r="F317" s="24">
        <f t="shared" si="35"/>
        <v>590</v>
      </c>
      <c r="G317" s="24">
        <f>G318</f>
        <v>0</v>
      </c>
      <c r="H317" s="24">
        <f>H318</f>
        <v>590</v>
      </c>
      <c r="I317" s="4">
        <f t="shared" si="34"/>
        <v>590</v>
      </c>
      <c r="J317" s="20">
        <f>J318</f>
        <v>0</v>
      </c>
      <c r="K317" s="20">
        <f>K318</f>
        <v>590</v>
      </c>
    </row>
    <row r="318" spans="1:11" ht="75">
      <c r="A318" s="25" t="s">
        <v>128</v>
      </c>
      <c r="B318" s="21" t="s">
        <v>127</v>
      </c>
      <c r="C318" s="22">
        <v>200</v>
      </c>
      <c r="D318" s="23" t="s">
        <v>13</v>
      </c>
      <c r="E318" s="23">
        <v>14</v>
      </c>
      <c r="F318" s="24">
        <f t="shared" si="35"/>
        <v>590</v>
      </c>
      <c r="G318" s="24">
        <v>0</v>
      </c>
      <c r="H318" s="24">
        <v>590</v>
      </c>
      <c r="I318" s="4">
        <f t="shared" si="34"/>
        <v>590</v>
      </c>
      <c r="J318" s="20">
        <v>0</v>
      </c>
      <c r="K318" s="20">
        <v>590</v>
      </c>
    </row>
    <row r="319" spans="1:11" ht="15.75">
      <c r="A319" s="9" t="s">
        <v>129</v>
      </c>
      <c r="B319" s="12" t="s">
        <v>130</v>
      </c>
      <c r="C319" s="22"/>
      <c r="D319" s="23"/>
      <c r="E319" s="23"/>
      <c r="F319" s="24">
        <f t="shared" si="35"/>
        <v>2008</v>
      </c>
      <c r="G319" s="24">
        <f>G321</f>
        <v>0</v>
      </c>
      <c r="H319" s="24">
        <f>H321</f>
        <v>2008</v>
      </c>
      <c r="I319" s="4">
        <f t="shared" si="34"/>
        <v>2008</v>
      </c>
      <c r="J319" s="20">
        <f>J321</f>
        <v>0</v>
      </c>
      <c r="K319" s="20">
        <f>K321</f>
        <v>2008</v>
      </c>
    </row>
    <row r="320" spans="1:11" ht="15.75">
      <c r="A320" s="9" t="s">
        <v>131</v>
      </c>
      <c r="B320" s="12" t="s">
        <v>132</v>
      </c>
      <c r="C320" s="22"/>
      <c r="D320" s="23"/>
      <c r="E320" s="23"/>
      <c r="F320" s="24">
        <f t="shared" si="35"/>
        <v>2008</v>
      </c>
      <c r="G320" s="24">
        <f>G321</f>
        <v>0</v>
      </c>
      <c r="H320" s="24">
        <f>H321</f>
        <v>2008</v>
      </c>
      <c r="I320" s="4">
        <f t="shared" si="34"/>
        <v>2008</v>
      </c>
      <c r="J320" s="20">
        <f>J321</f>
        <v>0</v>
      </c>
      <c r="K320" s="20">
        <f>K321</f>
        <v>2008</v>
      </c>
    </row>
    <row r="321" spans="1:11" ht="47.25">
      <c r="A321" s="9" t="s">
        <v>580</v>
      </c>
      <c r="B321" s="12" t="s">
        <v>132</v>
      </c>
      <c r="C321" s="22">
        <v>200</v>
      </c>
      <c r="D321" s="23" t="s">
        <v>12</v>
      </c>
      <c r="E321" s="23" t="s">
        <v>14</v>
      </c>
      <c r="F321" s="24">
        <f t="shared" si="35"/>
        <v>2008</v>
      </c>
      <c r="G321" s="24">
        <v>0</v>
      </c>
      <c r="H321" s="24">
        <v>2008</v>
      </c>
      <c r="I321" s="4">
        <f t="shared" si="34"/>
        <v>2008</v>
      </c>
      <c r="J321" s="20">
        <v>0</v>
      </c>
      <c r="K321" s="20">
        <v>2008</v>
      </c>
    </row>
    <row r="322" spans="1:11" ht="78.75">
      <c r="A322" s="26" t="s">
        <v>133</v>
      </c>
      <c r="B322" s="27" t="s">
        <v>15</v>
      </c>
      <c r="C322" s="28"/>
      <c r="D322" s="29"/>
      <c r="E322" s="28"/>
      <c r="F322" s="4">
        <f t="shared" si="35"/>
        <v>72350</v>
      </c>
      <c r="G322" s="4">
        <f>G323+G330+G340+G346</f>
        <v>0</v>
      </c>
      <c r="H322" s="4">
        <f>H323+H330+H340+H346</f>
        <v>72350</v>
      </c>
      <c r="I322" s="4">
        <f t="shared" si="34"/>
        <v>74354</v>
      </c>
      <c r="J322" s="20"/>
      <c r="K322" s="20">
        <f>K323+K330+K340+K346</f>
        <v>74354</v>
      </c>
    </row>
    <row r="323" spans="1:11" ht="31.5">
      <c r="A323" s="9" t="s">
        <v>134</v>
      </c>
      <c r="B323" s="21" t="s">
        <v>135</v>
      </c>
      <c r="C323" s="22"/>
      <c r="D323" s="23"/>
      <c r="E323" s="23"/>
      <c r="F323" s="4">
        <f t="shared" si="35"/>
        <v>24354</v>
      </c>
      <c r="G323" s="24">
        <f>G324+G327</f>
        <v>0</v>
      </c>
      <c r="H323" s="24">
        <f>H324+H327</f>
        <v>24354</v>
      </c>
      <c r="I323" s="4">
        <f t="shared" si="34"/>
        <v>24044</v>
      </c>
      <c r="J323" s="20">
        <f>J324+J327</f>
        <v>0</v>
      </c>
      <c r="K323" s="20">
        <f>K324+K327</f>
        <v>24044</v>
      </c>
    </row>
    <row r="324" spans="1:11" ht="31.5">
      <c r="A324" s="9" t="s">
        <v>136</v>
      </c>
      <c r="B324" s="21" t="s">
        <v>137</v>
      </c>
      <c r="C324" s="22"/>
      <c r="D324" s="23"/>
      <c r="E324" s="23"/>
      <c r="F324" s="4">
        <f t="shared" si="35"/>
        <v>1908</v>
      </c>
      <c r="G324" s="24">
        <f>G325</f>
        <v>0</v>
      </c>
      <c r="H324" s="24">
        <f>H325</f>
        <v>1908</v>
      </c>
      <c r="I324" s="4">
        <f t="shared" si="34"/>
        <v>1908</v>
      </c>
      <c r="J324" s="20">
        <f>J325</f>
        <v>0</v>
      </c>
      <c r="K324" s="20">
        <f>K325</f>
        <v>1908</v>
      </c>
    </row>
    <row r="325" spans="1:11" ht="31.5">
      <c r="A325" s="9" t="s">
        <v>139</v>
      </c>
      <c r="B325" s="21" t="s">
        <v>140</v>
      </c>
      <c r="C325" s="22"/>
      <c r="D325" s="23"/>
      <c r="E325" s="23"/>
      <c r="F325" s="4">
        <f t="shared" si="35"/>
        <v>1908</v>
      </c>
      <c r="G325" s="24">
        <f>G326</f>
        <v>0</v>
      </c>
      <c r="H325" s="24">
        <f>H326</f>
        <v>1908</v>
      </c>
      <c r="I325" s="4">
        <f t="shared" si="34"/>
        <v>1908</v>
      </c>
      <c r="J325" s="20">
        <f>J326</f>
        <v>0</v>
      </c>
      <c r="K325" s="20">
        <f>K326</f>
        <v>1908</v>
      </c>
    </row>
    <row r="326" spans="1:11" ht="63">
      <c r="A326" s="9" t="s">
        <v>141</v>
      </c>
      <c r="B326" s="21" t="s">
        <v>140</v>
      </c>
      <c r="C326" s="22">
        <v>300</v>
      </c>
      <c r="D326" s="23" t="s">
        <v>138</v>
      </c>
      <c r="E326" s="23" t="s">
        <v>13</v>
      </c>
      <c r="F326" s="4">
        <f t="shared" si="35"/>
        <v>1908</v>
      </c>
      <c r="G326" s="24">
        <v>0</v>
      </c>
      <c r="H326" s="24">
        <v>1908</v>
      </c>
      <c r="I326" s="4">
        <f t="shared" si="34"/>
        <v>1908</v>
      </c>
      <c r="J326" s="20">
        <v>0</v>
      </c>
      <c r="K326" s="20">
        <v>1908</v>
      </c>
    </row>
    <row r="327" spans="1:11" ht="63">
      <c r="A327" s="9" t="s">
        <v>142</v>
      </c>
      <c r="B327" s="21" t="s">
        <v>143</v>
      </c>
      <c r="C327" s="22"/>
      <c r="D327" s="23"/>
      <c r="E327" s="23"/>
      <c r="F327" s="4">
        <f t="shared" si="35"/>
        <v>22446</v>
      </c>
      <c r="G327" s="24">
        <f>G329</f>
        <v>0</v>
      </c>
      <c r="H327" s="24">
        <f>H329</f>
        <v>22446</v>
      </c>
      <c r="I327" s="4">
        <f t="shared" si="34"/>
        <v>22136</v>
      </c>
      <c r="J327" s="20">
        <f>J329</f>
        <v>0</v>
      </c>
      <c r="K327" s="20">
        <f>K329</f>
        <v>22136</v>
      </c>
    </row>
    <row r="328" spans="1:11" ht="78.75">
      <c r="A328" s="9" t="s">
        <v>573</v>
      </c>
      <c r="B328" s="21" t="s">
        <v>572</v>
      </c>
      <c r="C328" s="22"/>
      <c r="D328" s="23"/>
      <c r="E328" s="23"/>
      <c r="F328" s="4">
        <f t="shared" si="35"/>
        <v>22446</v>
      </c>
      <c r="G328" s="24">
        <f>G329</f>
        <v>0</v>
      </c>
      <c r="H328" s="24">
        <f>H329</f>
        <v>22446</v>
      </c>
      <c r="I328" s="4">
        <f t="shared" si="34"/>
        <v>22136</v>
      </c>
      <c r="J328" s="20">
        <f>J329</f>
        <v>0</v>
      </c>
      <c r="K328" s="20">
        <f>K329</f>
        <v>22136</v>
      </c>
    </row>
    <row r="329" spans="1:11" ht="126">
      <c r="A329" s="9" t="s">
        <v>144</v>
      </c>
      <c r="B329" s="21" t="s">
        <v>572</v>
      </c>
      <c r="C329" s="22">
        <v>400</v>
      </c>
      <c r="D329" s="23" t="s">
        <v>138</v>
      </c>
      <c r="E329" s="23" t="s">
        <v>14</v>
      </c>
      <c r="F329" s="4">
        <f t="shared" si="35"/>
        <v>22446</v>
      </c>
      <c r="G329" s="24">
        <v>0</v>
      </c>
      <c r="H329" s="24">
        <f>17446+5000</f>
        <v>22446</v>
      </c>
      <c r="I329" s="4">
        <f t="shared" si="34"/>
        <v>22136</v>
      </c>
      <c r="J329" s="20">
        <v>0</v>
      </c>
      <c r="K329" s="20">
        <f>17136+5000</f>
        <v>22136</v>
      </c>
    </row>
    <row r="330" spans="1:11" ht="63">
      <c r="A330" s="9" t="s">
        <v>145</v>
      </c>
      <c r="B330" s="21" t="s">
        <v>146</v>
      </c>
      <c r="C330" s="22"/>
      <c r="D330" s="23"/>
      <c r="E330" s="23"/>
      <c r="F330" s="4">
        <f t="shared" si="35"/>
        <v>33624</v>
      </c>
      <c r="G330" s="24">
        <f>G331+G334+G337</f>
        <v>0</v>
      </c>
      <c r="H330" s="24">
        <f>H331+H334+H337</f>
        <v>33624</v>
      </c>
      <c r="I330" s="4">
        <f t="shared" si="34"/>
        <v>36926</v>
      </c>
      <c r="J330" s="20">
        <f>J331+J334+J337</f>
        <v>0</v>
      </c>
      <c r="K330" s="20">
        <f>K331+K334+K337</f>
        <v>36926</v>
      </c>
    </row>
    <row r="331" spans="1:11" ht="63">
      <c r="A331" s="9" t="s">
        <v>147</v>
      </c>
      <c r="B331" s="21" t="s">
        <v>148</v>
      </c>
      <c r="C331" s="22"/>
      <c r="D331" s="23"/>
      <c r="E331" s="23"/>
      <c r="F331" s="4">
        <f t="shared" si="35"/>
        <v>32924</v>
      </c>
      <c r="G331" s="24">
        <f>G332</f>
        <v>0</v>
      </c>
      <c r="H331" s="24">
        <f>H332</f>
        <v>32924</v>
      </c>
      <c r="I331" s="4">
        <f t="shared" si="34"/>
        <v>36226</v>
      </c>
      <c r="J331" s="20">
        <f>J332</f>
        <v>0</v>
      </c>
      <c r="K331" s="20">
        <f>K332</f>
        <v>36226</v>
      </c>
    </row>
    <row r="332" spans="1:11" ht="47.25">
      <c r="A332" s="9" t="s">
        <v>149</v>
      </c>
      <c r="B332" s="21" t="s">
        <v>150</v>
      </c>
      <c r="C332" s="22"/>
      <c r="D332" s="23"/>
      <c r="E332" s="23"/>
      <c r="F332" s="4">
        <f t="shared" si="35"/>
        <v>32924</v>
      </c>
      <c r="G332" s="24">
        <f>G333</f>
        <v>0</v>
      </c>
      <c r="H332" s="24">
        <f>H333</f>
        <v>32924</v>
      </c>
      <c r="I332" s="4">
        <f t="shared" si="34"/>
        <v>36226</v>
      </c>
      <c r="J332" s="20">
        <f>J333</f>
        <v>0</v>
      </c>
      <c r="K332" s="20">
        <f>K333</f>
        <v>36226</v>
      </c>
    </row>
    <row r="333" spans="1:11" ht="63">
      <c r="A333" s="9" t="s">
        <v>151</v>
      </c>
      <c r="B333" s="21" t="s">
        <v>150</v>
      </c>
      <c r="C333" s="22">
        <v>200</v>
      </c>
      <c r="D333" s="23" t="s">
        <v>0</v>
      </c>
      <c r="E333" s="23" t="s">
        <v>13</v>
      </c>
      <c r="F333" s="4">
        <f t="shared" si="35"/>
        <v>32924</v>
      </c>
      <c r="G333" s="24">
        <v>0</v>
      </c>
      <c r="H333" s="24">
        <v>32924</v>
      </c>
      <c r="I333" s="4">
        <f t="shared" si="34"/>
        <v>36226</v>
      </c>
      <c r="J333" s="20">
        <v>0</v>
      </c>
      <c r="K333" s="20">
        <v>36226</v>
      </c>
    </row>
    <row r="334" spans="1:11" ht="110.25">
      <c r="A334" s="9" t="s">
        <v>152</v>
      </c>
      <c r="B334" s="21" t="s">
        <v>153</v>
      </c>
      <c r="C334" s="22"/>
      <c r="D334" s="23"/>
      <c r="E334" s="23"/>
      <c r="F334" s="4">
        <f t="shared" si="35"/>
        <v>94</v>
      </c>
      <c r="G334" s="24">
        <f>G336</f>
        <v>0</v>
      </c>
      <c r="H334" s="24">
        <f>H336</f>
        <v>94</v>
      </c>
      <c r="I334" s="4">
        <f t="shared" si="34"/>
        <v>94</v>
      </c>
      <c r="J334" s="20">
        <f>J336</f>
        <v>0</v>
      </c>
      <c r="K334" s="20">
        <f>K336</f>
        <v>94</v>
      </c>
    </row>
    <row r="335" spans="1:11" ht="110.25">
      <c r="A335" s="9" t="s">
        <v>154</v>
      </c>
      <c r="B335" s="21" t="s">
        <v>155</v>
      </c>
      <c r="C335" s="22"/>
      <c r="D335" s="23"/>
      <c r="E335" s="23"/>
      <c r="F335" s="4">
        <f t="shared" si="35"/>
        <v>94</v>
      </c>
      <c r="G335" s="24">
        <f>G336</f>
        <v>0</v>
      </c>
      <c r="H335" s="24">
        <f>H336</f>
        <v>94</v>
      </c>
      <c r="I335" s="4">
        <f aca="true" t="shared" si="36" ref="I335:I352">J335+K335</f>
        <v>94</v>
      </c>
      <c r="J335" s="20">
        <f>J336</f>
        <v>0</v>
      </c>
      <c r="K335" s="20">
        <f>K336</f>
        <v>94</v>
      </c>
    </row>
    <row r="336" spans="1:11" ht="141.75">
      <c r="A336" s="9" t="s">
        <v>156</v>
      </c>
      <c r="B336" s="21" t="s">
        <v>155</v>
      </c>
      <c r="C336" s="22">
        <v>600</v>
      </c>
      <c r="D336" s="23" t="s">
        <v>0</v>
      </c>
      <c r="E336" s="23" t="s">
        <v>13</v>
      </c>
      <c r="F336" s="4">
        <f t="shared" si="35"/>
        <v>94</v>
      </c>
      <c r="G336" s="24">
        <v>0</v>
      </c>
      <c r="H336" s="24">
        <v>94</v>
      </c>
      <c r="I336" s="4">
        <f t="shared" si="36"/>
        <v>94</v>
      </c>
      <c r="J336" s="20">
        <v>0</v>
      </c>
      <c r="K336" s="20">
        <v>94</v>
      </c>
    </row>
    <row r="337" spans="1:11" ht="31.5">
      <c r="A337" s="9" t="s">
        <v>157</v>
      </c>
      <c r="B337" s="21" t="s">
        <v>158</v>
      </c>
      <c r="C337" s="22"/>
      <c r="D337" s="23"/>
      <c r="E337" s="23"/>
      <c r="F337" s="4">
        <f t="shared" si="35"/>
        <v>606</v>
      </c>
      <c r="G337" s="24">
        <f>G339</f>
        <v>0</v>
      </c>
      <c r="H337" s="24">
        <f>H339</f>
        <v>606</v>
      </c>
      <c r="I337" s="4">
        <f t="shared" si="36"/>
        <v>606</v>
      </c>
      <c r="J337" s="20">
        <f>J339</f>
        <v>0</v>
      </c>
      <c r="K337" s="20">
        <f>K339</f>
        <v>606</v>
      </c>
    </row>
    <row r="338" spans="1:11" ht="47.25">
      <c r="A338" s="9" t="s">
        <v>159</v>
      </c>
      <c r="B338" s="21" t="s">
        <v>160</v>
      </c>
      <c r="C338" s="22"/>
      <c r="D338" s="23"/>
      <c r="E338" s="23"/>
      <c r="F338" s="4">
        <f t="shared" si="35"/>
        <v>606</v>
      </c>
      <c r="G338" s="24">
        <f>G339</f>
        <v>0</v>
      </c>
      <c r="H338" s="24">
        <f>H339</f>
        <v>606</v>
      </c>
      <c r="I338" s="4">
        <f t="shared" si="36"/>
        <v>606</v>
      </c>
      <c r="J338" s="20">
        <f>J339</f>
        <v>0</v>
      </c>
      <c r="K338" s="20">
        <f>K339</f>
        <v>606</v>
      </c>
    </row>
    <row r="339" spans="1:11" ht="94.5">
      <c r="A339" s="9" t="s">
        <v>161</v>
      </c>
      <c r="B339" s="21" t="s">
        <v>160</v>
      </c>
      <c r="C339" s="22">
        <v>600</v>
      </c>
      <c r="D339" s="23" t="s">
        <v>0</v>
      </c>
      <c r="E339" s="23" t="s">
        <v>13</v>
      </c>
      <c r="F339" s="4">
        <f t="shared" si="35"/>
        <v>606</v>
      </c>
      <c r="G339" s="24">
        <v>0</v>
      </c>
      <c r="H339" s="24">
        <f>1128-522</f>
        <v>606</v>
      </c>
      <c r="I339" s="4">
        <f t="shared" si="36"/>
        <v>606</v>
      </c>
      <c r="J339" s="20">
        <v>0</v>
      </c>
      <c r="K339" s="20">
        <f>1128-522</f>
        <v>606</v>
      </c>
    </row>
    <row r="340" spans="1:11" ht="31.5">
      <c r="A340" s="9" t="s">
        <v>162</v>
      </c>
      <c r="B340" s="21" t="s">
        <v>163</v>
      </c>
      <c r="C340" s="22"/>
      <c r="D340" s="23"/>
      <c r="E340" s="23"/>
      <c r="F340" s="4">
        <f t="shared" si="35"/>
        <v>8397</v>
      </c>
      <c r="G340" s="24">
        <f>G341</f>
        <v>0</v>
      </c>
      <c r="H340" s="24">
        <f>H341</f>
        <v>8397</v>
      </c>
      <c r="I340" s="4">
        <f t="shared" si="36"/>
        <v>8397</v>
      </c>
      <c r="J340" s="20">
        <f>J342</f>
        <v>0</v>
      </c>
      <c r="K340" s="20">
        <f>K342</f>
        <v>8397</v>
      </c>
    </row>
    <row r="341" spans="1:11" ht="47.25">
      <c r="A341" s="9" t="s">
        <v>164</v>
      </c>
      <c r="B341" s="21" t="s">
        <v>165</v>
      </c>
      <c r="C341" s="22"/>
      <c r="D341" s="23"/>
      <c r="E341" s="23"/>
      <c r="F341" s="4">
        <f t="shared" si="35"/>
        <v>8397</v>
      </c>
      <c r="G341" s="24">
        <f>G342</f>
        <v>0</v>
      </c>
      <c r="H341" s="24">
        <f>H342</f>
        <v>8397</v>
      </c>
      <c r="I341" s="4">
        <f t="shared" si="36"/>
        <v>8397</v>
      </c>
      <c r="J341" s="20">
        <f>J342</f>
        <v>0</v>
      </c>
      <c r="K341" s="20">
        <f>K342</f>
        <v>8397</v>
      </c>
    </row>
    <row r="342" spans="1:11" ht="47.25">
      <c r="A342" s="9" t="s">
        <v>166</v>
      </c>
      <c r="B342" s="21" t="s">
        <v>167</v>
      </c>
      <c r="C342" s="22"/>
      <c r="D342" s="23"/>
      <c r="E342" s="23"/>
      <c r="F342" s="4">
        <f t="shared" si="35"/>
        <v>8397</v>
      </c>
      <c r="G342" s="24">
        <f>G343+G344+G345</f>
        <v>0</v>
      </c>
      <c r="H342" s="24">
        <f>H343+H344+H345</f>
        <v>8397</v>
      </c>
      <c r="I342" s="4">
        <f t="shared" si="36"/>
        <v>8397</v>
      </c>
      <c r="J342" s="20">
        <f>J343+J344+J345</f>
        <v>0</v>
      </c>
      <c r="K342" s="20">
        <f>K343+K344+K345</f>
        <v>8397</v>
      </c>
    </row>
    <row r="343" spans="1:11" ht="126">
      <c r="A343" s="9" t="s">
        <v>168</v>
      </c>
      <c r="B343" s="21" t="s">
        <v>167</v>
      </c>
      <c r="C343" s="22">
        <v>100</v>
      </c>
      <c r="D343" s="23" t="s">
        <v>0</v>
      </c>
      <c r="E343" s="23" t="s">
        <v>12</v>
      </c>
      <c r="F343" s="4">
        <f t="shared" si="35"/>
        <v>7610</v>
      </c>
      <c r="G343" s="24">
        <v>0</v>
      </c>
      <c r="H343" s="24">
        <v>7610</v>
      </c>
      <c r="I343" s="4">
        <f t="shared" si="36"/>
        <v>7610</v>
      </c>
      <c r="J343" s="20">
        <v>0</v>
      </c>
      <c r="K343" s="20">
        <v>7610</v>
      </c>
    </row>
    <row r="344" spans="1:11" ht="63">
      <c r="A344" s="9" t="s">
        <v>169</v>
      </c>
      <c r="B344" s="21" t="s">
        <v>167</v>
      </c>
      <c r="C344" s="22">
        <v>200</v>
      </c>
      <c r="D344" s="23" t="s">
        <v>0</v>
      </c>
      <c r="E344" s="23" t="s">
        <v>12</v>
      </c>
      <c r="F344" s="4">
        <f t="shared" si="35"/>
        <v>782</v>
      </c>
      <c r="G344" s="24">
        <v>0</v>
      </c>
      <c r="H344" s="24">
        <v>782</v>
      </c>
      <c r="I344" s="4">
        <f t="shared" si="36"/>
        <v>782</v>
      </c>
      <c r="J344" s="20">
        <v>0</v>
      </c>
      <c r="K344" s="20">
        <v>782</v>
      </c>
    </row>
    <row r="345" spans="1:11" ht="63">
      <c r="A345" s="9" t="s">
        <v>170</v>
      </c>
      <c r="B345" s="21" t="s">
        <v>167</v>
      </c>
      <c r="C345" s="22">
        <v>800</v>
      </c>
      <c r="D345" s="23" t="s">
        <v>0</v>
      </c>
      <c r="E345" s="23" t="s">
        <v>12</v>
      </c>
      <c r="F345" s="4">
        <f t="shared" si="35"/>
        <v>5</v>
      </c>
      <c r="G345" s="24">
        <v>0</v>
      </c>
      <c r="H345" s="24">
        <v>5</v>
      </c>
      <c r="I345" s="4">
        <f t="shared" si="36"/>
        <v>5</v>
      </c>
      <c r="J345" s="20">
        <v>0</v>
      </c>
      <c r="K345" s="20">
        <v>5</v>
      </c>
    </row>
    <row r="346" spans="1:11" ht="78.75">
      <c r="A346" s="30" t="s">
        <v>171</v>
      </c>
      <c r="B346" s="21" t="s">
        <v>172</v>
      </c>
      <c r="C346" s="22"/>
      <c r="D346" s="23"/>
      <c r="E346" s="23"/>
      <c r="F346" s="4">
        <f t="shared" si="35"/>
        <v>5975</v>
      </c>
      <c r="G346" s="24">
        <f>G349</f>
        <v>0</v>
      </c>
      <c r="H346" s="24">
        <f>H349</f>
        <v>5975</v>
      </c>
      <c r="I346" s="4">
        <f t="shared" si="36"/>
        <v>4987</v>
      </c>
      <c r="J346" s="20">
        <f>J349</f>
        <v>0</v>
      </c>
      <c r="K346" s="20">
        <f>K349</f>
        <v>4987</v>
      </c>
    </row>
    <row r="347" spans="1:11" ht="78.75">
      <c r="A347" s="30" t="s">
        <v>173</v>
      </c>
      <c r="B347" s="21" t="s">
        <v>174</v>
      </c>
      <c r="C347" s="22"/>
      <c r="D347" s="23"/>
      <c r="E347" s="23"/>
      <c r="F347" s="4">
        <f t="shared" si="35"/>
        <v>5975</v>
      </c>
      <c r="G347" s="24">
        <f>G349</f>
        <v>0</v>
      </c>
      <c r="H347" s="24">
        <f>H349</f>
        <v>5975</v>
      </c>
      <c r="I347" s="4">
        <f t="shared" si="36"/>
        <v>4987</v>
      </c>
      <c r="J347" s="20">
        <f>J349</f>
        <v>0</v>
      </c>
      <c r="K347" s="20">
        <f>K349</f>
        <v>4987</v>
      </c>
    </row>
    <row r="348" spans="1:11" ht="31.5">
      <c r="A348" s="8" t="s">
        <v>175</v>
      </c>
      <c r="B348" s="21" t="s">
        <v>176</v>
      </c>
      <c r="C348" s="22"/>
      <c r="D348" s="23"/>
      <c r="E348" s="23"/>
      <c r="F348" s="4">
        <f t="shared" si="35"/>
        <v>5975</v>
      </c>
      <c r="G348" s="24">
        <f>G349</f>
        <v>0</v>
      </c>
      <c r="H348" s="24">
        <f>H349</f>
        <v>5975</v>
      </c>
      <c r="I348" s="4">
        <f t="shared" si="36"/>
        <v>4987</v>
      </c>
      <c r="J348" s="20">
        <f>J349</f>
        <v>0</v>
      </c>
      <c r="K348" s="20">
        <f>K349</f>
        <v>4987</v>
      </c>
    </row>
    <row r="349" spans="1:11" ht="47.25">
      <c r="A349" s="30" t="s">
        <v>177</v>
      </c>
      <c r="B349" s="21" t="s">
        <v>176</v>
      </c>
      <c r="C349" s="22">
        <v>800</v>
      </c>
      <c r="D349" s="23" t="s">
        <v>0</v>
      </c>
      <c r="E349" s="23" t="s">
        <v>27</v>
      </c>
      <c r="F349" s="4">
        <f t="shared" si="35"/>
        <v>5975</v>
      </c>
      <c r="G349" s="24">
        <v>0</v>
      </c>
      <c r="H349" s="24">
        <v>5975</v>
      </c>
      <c r="I349" s="4">
        <f t="shared" si="36"/>
        <v>4987</v>
      </c>
      <c r="J349" s="20">
        <v>0</v>
      </c>
      <c r="K349" s="20">
        <v>4987</v>
      </c>
    </row>
    <row r="350" spans="1:11" ht="15.75">
      <c r="A350" s="3" t="s">
        <v>7</v>
      </c>
      <c r="B350" s="31"/>
      <c r="C350" s="32"/>
      <c r="D350" s="32"/>
      <c r="E350" s="32"/>
      <c r="F350" s="13">
        <f>G350+H350</f>
        <v>1922883</v>
      </c>
      <c r="G350" s="13">
        <f>G13+G32+G102+G113+G250+G277+G288+G307+G322</f>
        <v>0</v>
      </c>
      <c r="H350" s="13">
        <f>H13+H32+H102+H113+H250+H277+H288+H307+H322</f>
        <v>1922883</v>
      </c>
      <c r="I350" s="13">
        <f t="shared" si="36"/>
        <v>1989535</v>
      </c>
      <c r="J350" s="13">
        <f>J13+J32+J102+J113+J250+J277+J288+J307+J322</f>
        <v>0</v>
      </c>
      <c r="K350" s="13">
        <f>K13+K32+K102+K113+K250+K277+K288+K307+K322</f>
        <v>1989535</v>
      </c>
    </row>
    <row r="351" spans="1:11" ht="31.5">
      <c r="A351" s="8" t="s">
        <v>29</v>
      </c>
      <c r="B351" s="11">
        <v>99</v>
      </c>
      <c r="C351" s="42"/>
      <c r="D351" s="42"/>
      <c r="E351" s="42"/>
      <c r="F351" s="2">
        <f>G351+H351</f>
        <v>195266</v>
      </c>
      <c r="G351" s="10">
        <f>G352</f>
        <v>195266</v>
      </c>
      <c r="H351" s="10">
        <f>H352</f>
        <v>0</v>
      </c>
      <c r="I351" s="2">
        <f t="shared" si="36"/>
        <v>199362</v>
      </c>
      <c r="J351" s="10">
        <f>J352</f>
        <v>199362</v>
      </c>
      <c r="K351" s="10">
        <f>K352</f>
        <v>0</v>
      </c>
    </row>
    <row r="352" spans="1:11" ht="15.75">
      <c r="A352" s="8" t="s">
        <v>30</v>
      </c>
      <c r="B352" s="11" t="s">
        <v>61</v>
      </c>
      <c r="C352" s="42"/>
      <c r="D352" s="42"/>
      <c r="E352" s="42"/>
      <c r="F352" s="2">
        <f>G352+H352</f>
        <v>195266</v>
      </c>
      <c r="G352" s="10">
        <f>G353+G361+G363+G365+G368+G372+G374+G376+G380+G382+G384+G386+G388+G391+G370</f>
        <v>195266</v>
      </c>
      <c r="H352" s="10">
        <f>H353+H361+H363+H365+H368+H372+H374+H376+H380+H382+H384+H386+H388+H391+H370</f>
        <v>0</v>
      </c>
      <c r="I352" s="2">
        <f t="shared" si="36"/>
        <v>199362</v>
      </c>
      <c r="J352" s="10">
        <f>J353+J361+J363+J365+J368+J372+J374+J376+J380+J382+J384+J386+J388+J391+J370</f>
        <v>199362</v>
      </c>
      <c r="K352" s="10">
        <f>K353+K361+K363+K365+K368+K372+K374+K376+K380+K382+K384+K386+K388+K391+K370</f>
        <v>0</v>
      </c>
    </row>
    <row r="353" spans="1:11" ht="31.5">
      <c r="A353" s="3" t="s">
        <v>63</v>
      </c>
      <c r="B353" s="9" t="s">
        <v>32</v>
      </c>
      <c r="C353" s="42"/>
      <c r="D353" s="42"/>
      <c r="E353" s="42"/>
      <c r="F353" s="10">
        <f aca="true" t="shared" si="37" ref="F353:K353">F354+F355+F357+F358+F359+F360+F356</f>
        <v>112763</v>
      </c>
      <c r="G353" s="10">
        <f t="shared" si="37"/>
        <v>112763</v>
      </c>
      <c r="H353" s="10">
        <f t="shared" si="37"/>
        <v>0</v>
      </c>
      <c r="I353" s="10">
        <f t="shared" si="37"/>
        <v>112010</v>
      </c>
      <c r="J353" s="10">
        <f t="shared" si="37"/>
        <v>112010</v>
      </c>
      <c r="K353" s="10">
        <f t="shared" si="37"/>
        <v>0</v>
      </c>
    </row>
    <row r="354" spans="1:11" ht="126">
      <c r="A354" s="3" t="s">
        <v>31</v>
      </c>
      <c r="B354" s="9" t="s">
        <v>32</v>
      </c>
      <c r="C354" s="41" t="s">
        <v>24</v>
      </c>
      <c r="D354" s="41" t="s">
        <v>12</v>
      </c>
      <c r="E354" s="41" t="s">
        <v>13</v>
      </c>
      <c r="F354" s="2">
        <f aca="true" t="shared" si="38" ref="F354:F359">G354+H354</f>
        <v>8789</v>
      </c>
      <c r="G354" s="10">
        <v>8789</v>
      </c>
      <c r="H354" s="10"/>
      <c r="I354" s="2">
        <f aca="true" t="shared" si="39" ref="I354:I359">J354+K354</f>
        <v>8694</v>
      </c>
      <c r="J354" s="10">
        <v>8694</v>
      </c>
      <c r="K354" s="10"/>
    </row>
    <row r="355" spans="1:11" ht="63">
      <c r="A355" s="8" t="s">
        <v>33</v>
      </c>
      <c r="B355" s="9" t="s">
        <v>32</v>
      </c>
      <c r="C355" s="41" t="s">
        <v>20</v>
      </c>
      <c r="D355" s="41" t="s">
        <v>12</v>
      </c>
      <c r="E355" s="41" t="s">
        <v>13</v>
      </c>
      <c r="F355" s="2">
        <f t="shared" si="38"/>
        <v>548</v>
      </c>
      <c r="G355" s="10">
        <v>548</v>
      </c>
      <c r="H355" s="10"/>
      <c r="I355" s="2">
        <f t="shared" si="39"/>
        <v>519</v>
      </c>
      <c r="J355" s="10">
        <v>519</v>
      </c>
      <c r="K355" s="10"/>
    </row>
    <row r="356" spans="1:11" ht="47.25">
      <c r="A356" s="8" t="s">
        <v>34</v>
      </c>
      <c r="B356" s="9" t="s">
        <v>32</v>
      </c>
      <c r="C356" s="41" t="s">
        <v>25</v>
      </c>
      <c r="D356" s="41" t="s">
        <v>12</v>
      </c>
      <c r="E356" s="41" t="s">
        <v>13</v>
      </c>
      <c r="F356" s="2">
        <f t="shared" si="38"/>
        <v>1</v>
      </c>
      <c r="G356" s="10">
        <v>1</v>
      </c>
      <c r="H356" s="10"/>
      <c r="I356" s="2">
        <f t="shared" si="39"/>
        <v>1</v>
      </c>
      <c r="J356" s="10">
        <v>1</v>
      </c>
      <c r="K356" s="10"/>
    </row>
    <row r="357" spans="1:11" ht="126">
      <c r="A357" s="3" t="s">
        <v>31</v>
      </c>
      <c r="B357" s="9" t="s">
        <v>32</v>
      </c>
      <c r="C357" s="41" t="s">
        <v>24</v>
      </c>
      <c r="D357" s="41" t="s">
        <v>12</v>
      </c>
      <c r="E357" s="41" t="s">
        <v>14</v>
      </c>
      <c r="F357" s="2">
        <f t="shared" si="38"/>
        <v>90366</v>
      </c>
      <c r="G357" s="10">
        <v>90366</v>
      </c>
      <c r="H357" s="10"/>
      <c r="I357" s="2">
        <f t="shared" si="39"/>
        <v>89733</v>
      </c>
      <c r="J357" s="10">
        <v>89733</v>
      </c>
      <c r="K357" s="10"/>
    </row>
    <row r="358" spans="1:11" ht="63">
      <c r="A358" s="8" t="s">
        <v>33</v>
      </c>
      <c r="B358" s="9" t="s">
        <v>32</v>
      </c>
      <c r="C358" s="41" t="s">
        <v>20</v>
      </c>
      <c r="D358" s="41" t="s">
        <v>12</v>
      </c>
      <c r="E358" s="41" t="s">
        <v>14</v>
      </c>
      <c r="F358" s="2">
        <f t="shared" si="38"/>
        <v>12220</v>
      </c>
      <c r="G358" s="10">
        <v>12220</v>
      </c>
      <c r="H358" s="10"/>
      <c r="I358" s="2">
        <f t="shared" si="39"/>
        <v>12224</v>
      </c>
      <c r="J358" s="10">
        <v>12224</v>
      </c>
      <c r="K358" s="10"/>
    </row>
    <row r="359" spans="1:11" ht="47.25">
      <c r="A359" s="8" t="s">
        <v>35</v>
      </c>
      <c r="B359" s="9" t="s">
        <v>32</v>
      </c>
      <c r="C359" s="41" t="s">
        <v>25</v>
      </c>
      <c r="D359" s="41" t="s">
        <v>12</v>
      </c>
      <c r="E359" s="41" t="s">
        <v>14</v>
      </c>
      <c r="F359" s="2">
        <f t="shared" si="38"/>
        <v>790</v>
      </c>
      <c r="G359" s="33">
        <v>790</v>
      </c>
      <c r="H359" s="33"/>
      <c r="I359" s="2">
        <f t="shared" si="39"/>
        <v>790</v>
      </c>
      <c r="J359" s="33">
        <v>790</v>
      </c>
      <c r="K359" s="33"/>
    </row>
    <row r="360" spans="1:11" ht="63">
      <c r="A360" s="8" t="s">
        <v>33</v>
      </c>
      <c r="B360" s="9" t="s">
        <v>32</v>
      </c>
      <c r="C360" s="41" t="s">
        <v>20</v>
      </c>
      <c r="D360" s="41" t="s">
        <v>12</v>
      </c>
      <c r="E360" s="41" t="s">
        <v>26</v>
      </c>
      <c r="F360" s="2">
        <f>G360+H360</f>
        <v>49</v>
      </c>
      <c r="G360" s="10">
        <v>49</v>
      </c>
      <c r="H360" s="2"/>
      <c r="I360" s="2">
        <f>J360+K360</f>
        <v>49</v>
      </c>
      <c r="J360" s="10">
        <v>49</v>
      </c>
      <c r="K360" s="2"/>
    </row>
    <row r="361" spans="1:11" ht="31.5">
      <c r="A361" s="3" t="s">
        <v>64</v>
      </c>
      <c r="B361" s="9" t="s">
        <v>37</v>
      </c>
      <c r="C361" s="41"/>
      <c r="D361" s="41"/>
      <c r="E361" s="41"/>
      <c r="F361" s="10">
        <f>F362</f>
        <v>2100</v>
      </c>
      <c r="G361" s="10">
        <f>G362</f>
        <v>2100</v>
      </c>
      <c r="H361" s="2"/>
      <c r="I361" s="10">
        <f>I362</f>
        <v>2100</v>
      </c>
      <c r="J361" s="10">
        <f>J362</f>
        <v>2100</v>
      </c>
      <c r="K361" s="2"/>
    </row>
    <row r="362" spans="1:11" ht="126">
      <c r="A362" s="3" t="s">
        <v>36</v>
      </c>
      <c r="B362" s="9" t="s">
        <v>37</v>
      </c>
      <c r="C362" s="41">
        <v>100</v>
      </c>
      <c r="D362" s="41" t="s">
        <v>12</v>
      </c>
      <c r="E362" s="41" t="s">
        <v>27</v>
      </c>
      <c r="F362" s="2">
        <f>G362+H362</f>
        <v>2100</v>
      </c>
      <c r="G362" s="10">
        <v>2100</v>
      </c>
      <c r="H362" s="2"/>
      <c r="I362" s="2">
        <f>J362+K362</f>
        <v>2100</v>
      </c>
      <c r="J362" s="10">
        <v>2100</v>
      </c>
      <c r="K362" s="2"/>
    </row>
    <row r="363" spans="1:11" ht="47.25">
      <c r="A363" s="3" t="s">
        <v>65</v>
      </c>
      <c r="B363" s="9" t="s">
        <v>39</v>
      </c>
      <c r="C363" s="41"/>
      <c r="D363" s="41"/>
      <c r="E363" s="41"/>
      <c r="F363" s="10">
        <f>F364</f>
        <v>983</v>
      </c>
      <c r="G363" s="10">
        <f>G364</f>
        <v>983</v>
      </c>
      <c r="H363" s="2"/>
      <c r="I363" s="10">
        <f>I364</f>
        <v>983</v>
      </c>
      <c r="J363" s="10">
        <f>J364</f>
        <v>983</v>
      </c>
      <c r="K363" s="2"/>
    </row>
    <row r="364" spans="1:11" ht="141.75">
      <c r="A364" s="3" t="s">
        <v>38</v>
      </c>
      <c r="B364" s="9" t="s">
        <v>39</v>
      </c>
      <c r="C364" s="41" t="s">
        <v>24</v>
      </c>
      <c r="D364" s="41" t="s">
        <v>12</v>
      </c>
      <c r="E364" s="41" t="s">
        <v>26</v>
      </c>
      <c r="F364" s="2">
        <f>G364++H364</f>
        <v>983</v>
      </c>
      <c r="G364" s="10">
        <v>983</v>
      </c>
      <c r="H364" s="2"/>
      <c r="I364" s="2">
        <f>J364++K364</f>
        <v>983</v>
      </c>
      <c r="J364" s="10">
        <v>983</v>
      </c>
      <c r="K364" s="2"/>
    </row>
    <row r="365" spans="1:11" ht="31.5">
      <c r="A365" s="34" t="s">
        <v>62</v>
      </c>
      <c r="B365" s="35" t="s">
        <v>41</v>
      </c>
      <c r="C365" s="36"/>
      <c r="D365" s="37"/>
      <c r="E365" s="37"/>
      <c r="F365" s="10">
        <f aca="true" t="shared" si="40" ref="F365:F371">G365+H365</f>
        <v>1635</v>
      </c>
      <c r="G365" s="10">
        <f>G366+G367</f>
        <v>1635</v>
      </c>
      <c r="H365" s="10">
        <f>H366</f>
        <v>0</v>
      </c>
      <c r="I365" s="10">
        <f aca="true" t="shared" si="41" ref="I365:I371">J365+K365</f>
        <v>1500</v>
      </c>
      <c r="J365" s="10">
        <f>J366+J367</f>
        <v>1500</v>
      </c>
      <c r="K365" s="10">
        <f>K366</f>
        <v>0</v>
      </c>
    </row>
    <row r="366" spans="1:11" ht="63">
      <c r="A366" s="3" t="s">
        <v>40</v>
      </c>
      <c r="B366" s="9" t="s">
        <v>41</v>
      </c>
      <c r="C366" s="41" t="s">
        <v>20</v>
      </c>
      <c r="D366" s="41" t="s">
        <v>12</v>
      </c>
      <c r="E366" s="41" t="s">
        <v>1</v>
      </c>
      <c r="F366" s="2">
        <f t="shared" si="40"/>
        <v>635</v>
      </c>
      <c r="G366" s="10">
        <v>635</v>
      </c>
      <c r="H366" s="10">
        <v>0</v>
      </c>
      <c r="I366" s="2">
        <f t="shared" si="41"/>
        <v>500</v>
      </c>
      <c r="J366" s="10">
        <v>500</v>
      </c>
      <c r="K366" s="10">
        <v>0</v>
      </c>
    </row>
    <row r="367" spans="1:11" ht="63">
      <c r="A367" s="34" t="s">
        <v>178</v>
      </c>
      <c r="B367" s="35" t="s">
        <v>41</v>
      </c>
      <c r="C367" s="36">
        <v>200</v>
      </c>
      <c r="D367" s="37" t="s">
        <v>0</v>
      </c>
      <c r="E367" s="37" t="s">
        <v>12</v>
      </c>
      <c r="F367" s="38">
        <f t="shared" si="40"/>
        <v>1000</v>
      </c>
      <c r="G367" s="38">
        <v>1000</v>
      </c>
      <c r="H367" s="39">
        <v>0</v>
      </c>
      <c r="I367" s="38">
        <f t="shared" si="41"/>
        <v>1000</v>
      </c>
      <c r="J367" s="38">
        <v>1000</v>
      </c>
      <c r="K367" s="39">
        <v>0</v>
      </c>
    </row>
    <row r="368" spans="1:11" ht="15.75">
      <c r="A368" s="11" t="s">
        <v>66</v>
      </c>
      <c r="B368" s="9" t="s">
        <v>43</v>
      </c>
      <c r="C368" s="41"/>
      <c r="D368" s="41"/>
      <c r="E368" s="41"/>
      <c r="F368" s="2">
        <f t="shared" si="40"/>
        <v>1600</v>
      </c>
      <c r="G368" s="2">
        <f>G369</f>
        <v>1600</v>
      </c>
      <c r="H368" s="2">
        <f>H369</f>
        <v>0</v>
      </c>
      <c r="I368" s="2">
        <f t="shared" si="41"/>
        <v>1600</v>
      </c>
      <c r="J368" s="2">
        <f>J369</f>
        <v>1600</v>
      </c>
      <c r="K368" s="2">
        <f>K369</f>
        <v>0</v>
      </c>
    </row>
    <row r="369" spans="1:11" ht="31.5">
      <c r="A369" s="11" t="s">
        <v>42</v>
      </c>
      <c r="B369" s="9" t="s">
        <v>43</v>
      </c>
      <c r="C369" s="41" t="s">
        <v>25</v>
      </c>
      <c r="D369" s="41" t="s">
        <v>12</v>
      </c>
      <c r="E369" s="41" t="s">
        <v>2</v>
      </c>
      <c r="F369" s="2">
        <f t="shared" si="40"/>
        <v>1600</v>
      </c>
      <c r="G369" s="2">
        <v>1600</v>
      </c>
      <c r="H369" s="2"/>
      <c r="I369" s="2">
        <f t="shared" si="41"/>
        <v>1600</v>
      </c>
      <c r="J369" s="2">
        <v>1600</v>
      </c>
      <c r="K369" s="2"/>
    </row>
    <row r="370" spans="1:11" ht="31.5">
      <c r="A370" s="34" t="s">
        <v>179</v>
      </c>
      <c r="B370" s="34" t="s">
        <v>181</v>
      </c>
      <c r="C370" s="41"/>
      <c r="D370" s="41"/>
      <c r="E370" s="41"/>
      <c r="F370" s="2">
        <f t="shared" si="40"/>
        <v>834</v>
      </c>
      <c r="G370" s="2">
        <f>G371</f>
        <v>834</v>
      </c>
      <c r="H370" s="2">
        <f>H371</f>
        <v>0</v>
      </c>
      <c r="I370" s="2">
        <f t="shared" si="41"/>
        <v>834</v>
      </c>
      <c r="J370" s="2">
        <f>J371</f>
        <v>834</v>
      </c>
      <c r="K370" s="2">
        <f>K371</f>
        <v>0</v>
      </c>
    </row>
    <row r="371" spans="1:11" ht="47.25">
      <c r="A371" s="34" t="s">
        <v>180</v>
      </c>
      <c r="B371" s="34" t="s">
        <v>181</v>
      </c>
      <c r="C371" s="36">
        <v>200</v>
      </c>
      <c r="D371" s="37" t="s">
        <v>182</v>
      </c>
      <c r="E371" s="37" t="s">
        <v>12</v>
      </c>
      <c r="F371" s="38">
        <f t="shared" si="40"/>
        <v>834</v>
      </c>
      <c r="G371" s="38">
        <v>834</v>
      </c>
      <c r="H371" s="39">
        <v>0</v>
      </c>
      <c r="I371" s="38">
        <f t="shared" si="41"/>
        <v>834</v>
      </c>
      <c r="J371" s="38">
        <v>834</v>
      </c>
      <c r="K371" s="39">
        <v>0</v>
      </c>
    </row>
    <row r="372" spans="1:11" ht="40.5" customHeight="1">
      <c r="A372" s="11" t="s">
        <v>67</v>
      </c>
      <c r="B372" s="9" t="s">
        <v>45</v>
      </c>
      <c r="C372" s="41"/>
      <c r="D372" s="41"/>
      <c r="E372" s="41"/>
      <c r="F372" s="2">
        <f>F373</f>
        <v>1030</v>
      </c>
      <c r="G372" s="2">
        <f>G373</f>
        <v>1030</v>
      </c>
      <c r="H372" s="2"/>
      <c r="I372" s="2">
        <f>I373</f>
        <v>0</v>
      </c>
      <c r="J372" s="2">
        <f>J373</f>
        <v>0</v>
      </c>
      <c r="K372" s="2"/>
    </row>
    <row r="373" spans="1:11" ht="63">
      <c r="A373" s="11" t="s">
        <v>44</v>
      </c>
      <c r="B373" s="9" t="s">
        <v>45</v>
      </c>
      <c r="C373" s="41" t="s">
        <v>5</v>
      </c>
      <c r="D373" s="41" t="s">
        <v>1</v>
      </c>
      <c r="E373" s="41" t="s">
        <v>12</v>
      </c>
      <c r="F373" s="2">
        <f>G373+H373</f>
        <v>1030</v>
      </c>
      <c r="G373" s="10">
        <v>1030</v>
      </c>
      <c r="H373" s="2"/>
      <c r="I373" s="2">
        <f>J373+K373</f>
        <v>0</v>
      </c>
      <c r="J373" s="10"/>
      <c r="K373" s="2"/>
    </row>
    <row r="374" spans="1:11" ht="94.5">
      <c r="A374" s="11" t="s">
        <v>83</v>
      </c>
      <c r="B374" s="9" t="s">
        <v>46</v>
      </c>
      <c r="C374" s="41"/>
      <c r="D374" s="41"/>
      <c r="E374" s="41"/>
      <c r="F374" s="10">
        <f>F375</f>
        <v>1850</v>
      </c>
      <c r="G374" s="10">
        <f>G375</f>
        <v>1850</v>
      </c>
      <c r="H374" s="2"/>
      <c r="I374" s="10">
        <f>I375</f>
        <v>1850</v>
      </c>
      <c r="J374" s="10">
        <f>J375</f>
        <v>1850</v>
      </c>
      <c r="K374" s="2"/>
    </row>
    <row r="375" spans="1:11" ht="94.5">
      <c r="A375" s="11" t="s">
        <v>84</v>
      </c>
      <c r="B375" s="9" t="s">
        <v>46</v>
      </c>
      <c r="C375" s="41" t="s">
        <v>4</v>
      </c>
      <c r="D375" s="41" t="s">
        <v>27</v>
      </c>
      <c r="E375" s="41" t="s">
        <v>13</v>
      </c>
      <c r="F375" s="2">
        <f>G375+H375</f>
        <v>1850</v>
      </c>
      <c r="G375" s="10">
        <v>1850</v>
      </c>
      <c r="H375" s="2"/>
      <c r="I375" s="2">
        <f>J375+K375</f>
        <v>1850</v>
      </c>
      <c r="J375" s="10">
        <v>1850</v>
      </c>
      <c r="K375" s="2"/>
    </row>
    <row r="376" spans="1:11" ht="47.25">
      <c r="A376" s="11" t="s">
        <v>68</v>
      </c>
      <c r="B376" s="9" t="s">
        <v>47</v>
      </c>
      <c r="C376" s="41"/>
      <c r="D376" s="41"/>
      <c r="E376" s="41"/>
      <c r="F376" s="10">
        <f>F377+F378+F379</f>
        <v>2989</v>
      </c>
      <c r="G376" s="10">
        <f>G377+G378+G379</f>
        <v>2989</v>
      </c>
      <c r="H376" s="2"/>
      <c r="I376" s="10">
        <f>I377+I378+I379</f>
        <v>2918</v>
      </c>
      <c r="J376" s="10">
        <f>J377+J378+J379</f>
        <v>2918</v>
      </c>
      <c r="K376" s="2"/>
    </row>
    <row r="377" spans="1:11" ht="126">
      <c r="A377" s="11" t="s">
        <v>74</v>
      </c>
      <c r="B377" s="9" t="s">
        <v>47</v>
      </c>
      <c r="C377" s="41" t="s">
        <v>24</v>
      </c>
      <c r="D377" s="41" t="s">
        <v>12</v>
      </c>
      <c r="E377" s="41" t="s">
        <v>1</v>
      </c>
      <c r="F377" s="2">
        <f>G377+H377</f>
        <v>2826</v>
      </c>
      <c r="G377" s="10">
        <v>2826</v>
      </c>
      <c r="H377" s="2"/>
      <c r="I377" s="2">
        <f>J377+K377</f>
        <v>2826</v>
      </c>
      <c r="J377" s="10">
        <v>2826</v>
      </c>
      <c r="K377" s="2"/>
    </row>
    <row r="378" spans="1:11" ht="63">
      <c r="A378" s="11" t="s">
        <v>75</v>
      </c>
      <c r="B378" s="9" t="s">
        <v>47</v>
      </c>
      <c r="C378" s="41" t="s">
        <v>20</v>
      </c>
      <c r="D378" s="41" t="s">
        <v>12</v>
      </c>
      <c r="E378" s="41" t="s">
        <v>1</v>
      </c>
      <c r="F378" s="2">
        <f>G378+H378</f>
        <v>151</v>
      </c>
      <c r="G378" s="10">
        <v>151</v>
      </c>
      <c r="H378" s="2"/>
      <c r="I378" s="2">
        <f>J378+K378</f>
        <v>80</v>
      </c>
      <c r="J378" s="10">
        <v>80</v>
      </c>
      <c r="K378" s="2"/>
    </row>
    <row r="379" spans="1:11" ht="47.25">
      <c r="A379" s="11" t="s">
        <v>3</v>
      </c>
      <c r="B379" s="9" t="s">
        <v>47</v>
      </c>
      <c r="C379" s="41" t="s">
        <v>4</v>
      </c>
      <c r="D379" s="41" t="s">
        <v>12</v>
      </c>
      <c r="E379" s="41" t="s">
        <v>1</v>
      </c>
      <c r="F379" s="2">
        <f>G379+H379</f>
        <v>12</v>
      </c>
      <c r="G379" s="10">
        <v>12</v>
      </c>
      <c r="H379" s="2"/>
      <c r="I379" s="2">
        <f>J379+K379</f>
        <v>12</v>
      </c>
      <c r="J379" s="10">
        <v>12</v>
      </c>
      <c r="K379" s="2"/>
    </row>
    <row r="380" spans="1:11" ht="63">
      <c r="A380" s="11" t="s">
        <v>48</v>
      </c>
      <c r="B380" s="9" t="s">
        <v>49</v>
      </c>
      <c r="C380" s="41"/>
      <c r="D380" s="41"/>
      <c r="E380" s="41"/>
      <c r="F380" s="10">
        <f>F381</f>
        <v>40181</v>
      </c>
      <c r="G380" s="10">
        <f>G381</f>
        <v>40181</v>
      </c>
      <c r="H380" s="2"/>
      <c r="I380" s="10">
        <f>I381</f>
        <v>40181</v>
      </c>
      <c r="J380" s="10">
        <f>J381</f>
        <v>40181</v>
      </c>
      <c r="K380" s="2"/>
    </row>
    <row r="381" spans="1:11" ht="46.5" customHeight="1">
      <c r="A381" s="11" t="s">
        <v>76</v>
      </c>
      <c r="B381" s="9" t="s">
        <v>49</v>
      </c>
      <c r="C381" s="41" t="s">
        <v>4</v>
      </c>
      <c r="D381" s="41" t="s">
        <v>6</v>
      </c>
      <c r="E381" s="41" t="s">
        <v>12</v>
      </c>
      <c r="F381" s="2">
        <f>G381+H381</f>
        <v>40181</v>
      </c>
      <c r="G381" s="10">
        <v>40181</v>
      </c>
      <c r="H381" s="2"/>
      <c r="I381" s="2">
        <f>J381+K381</f>
        <v>40181</v>
      </c>
      <c r="J381" s="10">
        <v>40181</v>
      </c>
      <c r="K381" s="2"/>
    </row>
    <row r="382" spans="1:11" ht="50.25" customHeight="1">
      <c r="A382" s="3" t="s">
        <v>60</v>
      </c>
      <c r="B382" s="9" t="s">
        <v>50</v>
      </c>
      <c r="C382" s="41"/>
      <c r="D382" s="41"/>
      <c r="E382" s="41"/>
      <c r="F382" s="2">
        <f>F383</f>
        <v>341</v>
      </c>
      <c r="G382" s="2">
        <f>G383</f>
        <v>341</v>
      </c>
      <c r="H382" s="2"/>
      <c r="I382" s="2">
        <f>I383</f>
        <v>351</v>
      </c>
      <c r="J382" s="2">
        <f>J383</f>
        <v>351</v>
      </c>
      <c r="K382" s="2"/>
    </row>
    <row r="383" spans="1:11" ht="47.25">
      <c r="A383" s="3" t="s">
        <v>77</v>
      </c>
      <c r="B383" s="9" t="s">
        <v>50</v>
      </c>
      <c r="C383" s="41" t="s">
        <v>24</v>
      </c>
      <c r="D383" s="41" t="s">
        <v>14</v>
      </c>
      <c r="E383" s="41" t="s">
        <v>12</v>
      </c>
      <c r="F383" s="2">
        <f>G383+H383</f>
        <v>341</v>
      </c>
      <c r="G383" s="2">
        <v>341</v>
      </c>
      <c r="H383" s="2"/>
      <c r="I383" s="2">
        <f>J383+K383</f>
        <v>351</v>
      </c>
      <c r="J383" s="2">
        <v>351</v>
      </c>
      <c r="K383" s="2"/>
    </row>
    <row r="384" spans="1:11" ht="63">
      <c r="A384" s="11" t="s">
        <v>69</v>
      </c>
      <c r="B384" s="9" t="s">
        <v>51</v>
      </c>
      <c r="C384" s="41"/>
      <c r="D384" s="41"/>
      <c r="E384" s="41"/>
      <c r="F384" s="2">
        <f>G384+H384</f>
        <v>849</v>
      </c>
      <c r="G384" s="2">
        <f>G385</f>
        <v>849</v>
      </c>
      <c r="H384" s="2">
        <f>H385</f>
        <v>0</v>
      </c>
      <c r="I384" s="2">
        <f>J384+K384</f>
        <v>872</v>
      </c>
      <c r="J384" s="2">
        <f>J385</f>
        <v>872</v>
      </c>
      <c r="K384" s="2">
        <f>K385</f>
        <v>0</v>
      </c>
    </row>
    <row r="385" spans="1:11" ht="141.75">
      <c r="A385" s="11" t="s">
        <v>78</v>
      </c>
      <c r="B385" s="9" t="s">
        <v>51</v>
      </c>
      <c r="C385" s="41" t="s">
        <v>24</v>
      </c>
      <c r="D385" s="41" t="s">
        <v>12</v>
      </c>
      <c r="E385" s="41" t="s">
        <v>14</v>
      </c>
      <c r="F385" s="2">
        <f>G385+H385</f>
        <v>849</v>
      </c>
      <c r="G385" s="10">
        <v>849</v>
      </c>
      <c r="H385" s="2"/>
      <c r="I385" s="2">
        <f>J385+K385</f>
        <v>872</v>
      </c>
      <c r="J385" s="10">
        <v>872</v>
      </c>
      <c r="K385" s="2"/>
    </row>
    <row r="386" spans="1:11" ht="63">
      <c r="A386" s="11" t="s">
        <v>70</v>
      </c>
      <c r="B386" s="9" t="s">
        <v>52</v>
      </c>
      <c r="C386" s="41"/>
      <c r="D386" s="41"/>
      <c r="E386" s="41"/>
      <c r="F386" s="10">
        <f>F387</f>
        <v>336</v>
      </c>
      <c r="G386" s="10">
        <f>G387</f>
        <v>336</v>
      </c>
      <c r="H386" s="2"/>
      <c r="I386" s="10">
        <f>I387</f>
        <v>347</v>
      </c>
      <c r="J386" s="10">
        <f>J387</f>
        <v>347</v>
      </c>
      <c r="K386" s="2"/>
    </row>
    <row r="387" spans="1:11" ht="141.75">
      <c r="A387" s="11" t="s">
        <v>79</v>
      </c>
      <c r="B387" s="9" t="s">
        <v>52</v>
      </c>
      <c r="C387" s="41" t="s">
        <v>24</v>
      </c>
      <c r="D387" s="41" t="s">
        <v>12</v>
      </c>
      <c r="E387" s="41" t="s">
        <v>14</v>
      </c>
      <c r="F387" s="2">
        <f>G387+H387</f>
        <v>336</v>
      </c>
      <c r="G387" s="10">
        <v>336</v>
      </c>
      <c r="H387" s="2"/>
      <c r="I387" s="2">
        <f>J387+K387</f>
        <v>347</v>
      </c>
      <c r="J387" s="10">
        <v>347</v>
      </c>
      <c r="K387" s="2"/>
    </row>
    <row r="388" spans="1:11" ht="78.75">
      <c r="A388" s="11" t="s">
        <v>71</v>
      </c>
      <c r="B388" s="9" t="s">
        <v>53</v>
      </c>
      <c r="C388" s="41"/>
      <c r="D388" s="41"/>
      <c r="E388" s="41"/>
      <c r="F388" s="10">
        <f>F389+F390</f>
        <v>473</v>
      </c>
      <c r="G388" s="10">
        <f>G389+G390</f>
        <v>473</v>
      </c>
      <c r="H388" s="2"/>
      <c r="I388" s="10">
        <f>I389+I390</f>
        <v>484</v>
      </c>
      <c r="J388" s="10">
        <f>J389+J390</f>
        <v>484</v>
      </c>
      <c r="K388" s="2"/>
    </row>
    <row r="389" spans="1:11" ht="157.5">
      <c r="A389" s="11" t="s">
        <v>80</v>
      </c>
      <c r="B389" s="9" t="s">
        <v>53</v>
      </c>
      <c r="C389" s="41" t="s">
        <v>24</v>
      </c>
      <c r="D389" s="41" t="s">
        <v>28</v>
      </c>
      <c r="E389" s="41" t="s">
        <v>0</v>
      </c>
      <c r="F389" s="2">
        <f>G389+H389</f>
        <v>463</v>
      </c>
      <c r="G389" s="10">
        <v>463</v>
      </c>
      <c r="H389" s="2"/>
      <c r="I389" s="2">
        <f>J389+K389</f>
        <v>463</v>
      </c>
      <c r="J389" s="10">
        <v>463</v>
      </c>
      <c r="K389" s="2"/>
    </row>
    <row r="390" spans="1:11" ht="94.5">
      <c r="A390" s="11" t="s">
        <v>81</v>
      </c>
      <c r="B390" s="9" t="s">
        <v>53</v>
      </c>
      <c r="C390" s="41" t="s">
        <v>20</v>
      </c>
      <c r="D390" s="41" t="s">
        <v>28</v>
      </c>
      <c r="E390" s="41" t="s">
        <v>0</v>
      </c>
      <c r="F390" s="2">
        <f>G390+H390</f>
        <v>10</v>
      </c>
      <c r="G390" s="10">
        <v>10</v>
      </c>
      <c r="H390" s="2"/>
      <c r="I390" s="2">
        <f>J390+K390</f>
        <v>21</v>
      </c>
      <c r="J390" s="10">
        <v>21</v>
      </c>
      <c r="K390" s="2"/>
    </row>
    <row r="391" spans="1:11" ht="35.25" customHeight="1">
      <c r="A391" s="11" t="s">
        <v>93</v>
      </c>
      <c r="B391" s="42" t="s">
        <v>92</v>
      </c>
      <c r="C391" s="42"/>
      <c r="D391" s="42"/>
      <c r="E391" s="42"/>
      <c r="F391" s="44">
        <f>F392</f>
        <v>27302</v>
      </c>
      <c r="G391" s="44">
        <f>G392</f>
        <v>27302</v>
      </c>
      <c r="H391" s="44"/>
      <c r="I391" s="44">
        <f>I392</f>
        <v>33332</v>
      </c>
      <c r="J391" s="44">
        <f>J392</f>
        <v>33332</v>
      </c>
      <c r="K391" s="44"/>
    </row>
    <row r="392" spans="1:11" ht="46.5" customHeight="1">
      <c r="A392" s="11" t="s">
        <v>94</v>
      </c>
      <c r="B392" s="42" t="s">
        <v>92</v>
      </c>
      <c r="C392" s="42">
        <v>500</v>
      </c>
      <c r="D392" s="42">
        <v>14</v>
      </c>
      <c r="E392" s="41" t="s">
        <v>27</v>
      </c>
      <c r="F392" s="44">
        <f>G392+H392</f>
        <v>27302</v>
      </c>
      <c r="G392" s="44">
        <v>27302</v>
      </c>
      <c r="H392" s="44"/>
      <c r="I392" s="44">
        <f>J392+K392</f>
        <v>33332</v>
      </c>
      <c r="J392" s="44">
        <v>33332</v>
      </c>
      <c r="K392" s="44"/>
    </row>
    <row r="393" ht="15.75">
      <c r="A393" s="40"/>
    </row>
    <row r="394" ht="15.75">
      <c r="A394" s="40"/>
    </row>
    <row r="395" ht="15.75">
      <c r="A395" s="40"/>
    </row>
    <row r="396" ht="15.75">
      <c r="A396" s="40"/>
    </row>
    <row r="397" ht="15.75">
      <c r="A397" s="40"/>
    </row>
    <row r="398" ht="15.75">
      <c r="A398" s="40"/>
    </row>
    <row r="399" ht="15.75">
      <c r="A399" s="40"/>
    </row>
    <row r="400" ht="15.75">
      <c r="A400" s="40"/>
    </row>
    <row r="401" ht="15.75">
      <c r="A401" s="40"/>
    </row>
    <row r="402" ht="15.75">
      <c r="A402" s="40"/>
    </row>
    <row r="403" ht="15.75">
      <c r="A403" s="40"/>
    </row>
    <row r="404" ht="15.75">
      <c r="A404" s="40"/>
    </row>
    <row r="405" ht="15.75">
      <c r="A405" s="40"/>
    </row>
    <row r="406" ht="15.75">
      <c r="A406" s="40"/>
    </row>
    <row r="407" ht="15.75">
      <c r="A407" s="40"/>
    </row>
    <row r="408" ht="15.75">
      <c r="A408" s="40"/>
    </row>
    <row r="409" ht="15.75">
      <c r="A409" s="40"/>
    </row>
  </sheetData>
  <sheetProtection/>
  <autoFilter ref="A11:J392"/>
  <mergeCells count="16">
    <mergeCell ref="I10:I11"/>
    <mergeCell ref="J10:J11"/>
    <mergeCell ref="K10:K11"/>
    <mergeCell ref="G10:G11"/>
    <mergeCell ref="H10:H11"/>
    <mergeCell ref="A5:F7"/>
    <mergeCell ref="A10:A11"/>
    <mergeCell ref="B10:B11"/>
    <mergeCell ref="C10:C11"/>
    <mergeCell ref="F10:F11"/>
    <mergeCell ref="D10:D11"/>
    <mergeCell ref="E10:E11"/>
    <mergeCell ref="B1:F1"/>
    <mergeCell ref="B2:F2"/>
    <mergeCell ref="B3:F3"/>
    <mergeCell ref="B4:F4"/>
  </mergeCells>
  <printOptions/>
  <pageMargins left="0.7874015748031497" right="0.1968503937007874" top="0.984251968503937" bottom="0.3937007874015748" header="0.5118110236220472" footer="0.5118110236220472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Татьяна</dc:creator>
  <cp:keywords/>
  <dc:description/>
  <cp:lastModifiedBy>Журавлева Ольга</cp:lastModifiedBy>
  <cp:lastPrinted>2016-12-29T08:07:45Z</cp:lastPrinted>
  <dcterms:created xsi:type="dcterms:W3CDTF">2007-10-18T11:36:48Z</dcterms:created>
  <dcterms:modified xsi:type="dcterms:W3CDTF">2017-01-10T14:42:53Z</dcterms:modified>
  <cp:category/>
  <cp:version/>
  <cp:contentType/>
  <cp:contentStatus/>
</cp:coreProperties>
</file>