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8800" windowHeight="12315"/>
  </bookViews>
  <sheets>
    <sheet name="ШГО" sheetId="2" r:id="rId1"/>
  </sheets>
  <definedNames>
    <definedName name="_xlnm.Print_Titles" localSheetId="0">ШГО!$3:$4</definedName>
    <definedName name="_xlnm.Print_Area" localSheetId="0">ШГО!$A$1:$M$40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F11" i="2"/>
  <c r="F8" i="2"/>
  <c r="F7" i="2"/>
  <c r="E7" i="2"/>
  <c r="L31" i="2" l="1"/>
  <c r="L39" i="2" s="1"/>
  <c r="D32" i="2" l="1"/>
  <c r="D7" i="2" l="1"/>
  <c r="D31" i="2"/>
  <c r="L16" i="2" l="1"/>
  <c r="D16" i="2"/>
  <c r="E16" i="2"/>
  <c r="F16" i="2"/>
  <c r="G16" i="2"/>
  <c r="H16" i="2"/>
  <c r="I16" i="2"/>
  <c r="J16" i="2"/>
  <c r="K16" i="2"/>
  <c r="M28" i="2" l="1"/>
  <c r="B31" i="2"/>
  <c r="M36" i="2" l="1"/>
  <c r="M35" i="2"/>
  <c r="M34" i="2"/>
  <c r="M33" i="2"/>
  <c r="M32" i="2"/>
  <c r="M29" i="2"/>
  <c r="M27" i="2"/>
  <c r="M26" i="2"/>
  <c r="M25" i="2"/>
  <c r="M24" i="2"/>
  <c r="M23" i="2"/>
  <c r="M22" i="2"/>
  <c r="M20" i="2"/>
  <c r="M19" i="2"/>
  <c r="M18" i="2"/>
  <c r="M17" i="2"/>
  <c r="M15" i="2"/>
  <c r="M14" i="2"/>
  <c r="M13" i="2"/>
  <c r="M12" i="2"/>
  <c r="M11" i="2"/>
  <c r="M9" i="2"/>
  <c r="M8" i="2"/>
  <c r="M7" i="2"/>
  <c r="I26" i="2" l="1"/>
  <c r="I25" i="2"/>
  <c r="I11" i="2"/>
  <c r="I7" i="2"/>
  <c r="I31" i="2"/>
  <c r="G5" i="2" l="1"/>
  <c r="H5" i="2"/>
  <c r="I5" i="2"/>
  <c r="J5" i="2"/>
  <c r="K5" i="2"/>
  <c r="F5" i="2"/>
  <c r="E5" i="2" l="1"/>
  <c r="L5" i="2" l="1"/>
  <c r="M5" i="2" s="1"/>
  <c r="D5" i="2"/>
  <c r="C5" i="2" l="1"/>
  <c r="B5" i="2" l="1"/>
  <c r="J31" i="2" l="1"/>
  <c r="J39" i="2" s="1"/>
  <c r="J30" i="2" l="1"/>
  <c r="J40" i="2" s="1"/>
  <c r="I39" i="2" l="1"/>
  <c r="I30" i="2" l="1"/>
  <c r="I40" i="2" l="1"/>
  <c r="M31" i="2"/>
  <c r="K31" i="2"/>
  <c r="K39" i="2" s="1"/>
  <c r="H31" i="2"/>
  <c r="H39" i="2" s="1"/>
  <c r="G31" i="2"/>
  <c r="G39" i="2" s="1"/>
  <c r="F31" i="2"/>
  <c r="F39" i="2" s="1"/>
  <c r="E31" i="2"/>
  <c r="E39" i="2" s="1"/>
  <c r="D39" i="2"/>
  <c r="C31" i="2"/>
  <c r="M16" i="2"/>
  <c r="C16" i="2"/>
  <c r="B16" i="2"/>
  <c r="C39" i="2" l="1"/>
  <c r="H30" i="2"/>
  <c r="H40" i="2" s="1"/>
  <c r="D30" i="2"/>
  <c r="D40" i="2" s="1"/>
  <c r="B39" i="2"/>
  <c r="B30" i="2"/>
  <c r="F30" i="2"/>
  <c r="F40" i="2" s="1"/>
  <c r="M39" i="2"/>
  <c r="E30" i="2"/>
  <c r="E40" i="2" s="1"/>
  <c r="K30" i="2"/>
  <c r="G30" i="2"/>
  <c r="G40" i="2" s="1"/>
  <c r="C30" i="2"/>
  <c r="L30" i="2"/>
  <c r="M30" i="2" s="1"/>
  <c r="C40" i="2" l="1"/>
  <c r="B40" i="2"/>
  <c r="K40" i="2"/>
  <c r="L40" i="2"/>
  <c r="M40" i="2" s="1"/>
</calcChain>
</file>

<file path=xl/sharedStrings.xml><?xml version="1.0" encoding="utf-8"?>
<sst xmlns="http://schemas.openxmlformats.org/spreadsheetml/2006/main" count="51" uniqueCount="51">
  <si>
    <t>(тыс. рублей)</t>
  </si>
  <si>
    <t>Наименование показателей</t>
  </si>
  <si>
    <t>в том числе:</t>
  </si>
  <si>
    <t>Налог на доходы физических лиц</t>
  </si>
  <si>
    <t xml:space="preserve">Арендная плата и поступления от продажи права на заключение договоров аренды за землю </t>
  </si>
  <si>
    <t>Плата за негативное воздействие на окружающую среду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</si>
  <si>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</si>
  <si>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</si>
  <si>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</si>
  <si>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</si>
  <si>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</si>
  <si>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</si>
  <si>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</si>
  <si>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-всего</t>
  </si>
  <si>
    <t>ДОХОДЫ БЮДЖЕТА - ВСЕГО</t>
  </si>
  <si>
    <t>Доходы от уплаты акцизов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</si>
  <si>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</si>
  <si>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</si>
  <si>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</si>
  <si>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</si>
  <si>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</si>
  <si>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Доходы от сдачи в аренду имущества</t>
  </si>
  <si>
    <t>Доходы от перечисления части прибыли</t>
  </si>
  <si>
    <t>Прочие поступления от использования имущества</t>
  </si>
  <si>
    <t>Доходы от оказания платных услуг (работ)</t>
  </si>
  <si>
    <t>Прочие доходы от компенсации затрат государства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</si>
  <si>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</si>
  <si>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</si>
  <si>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</si>
  <si>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Невыясненные поступления</t>
  </si>
  <si>
    <t>Процент
выпол
нения
плана</t>
  </si>
  <si>
    <t>Субсидии бюджетам бюджетной системы  Российской Федерации</t>
  </si>
  <si>
    <t>Налог, взимаемый в связи с применением патентной системы налогообложения</t>
  </si>
  <si>
    <t xml:space="preserve">ИТОГО ДОХОДОВ </t>
  </si>
  <si>
    <t>НАЛОГОВЫЕ ДОХОДЫ - всего</t>
  </si>
  <si>
    <t>НЕНАЛОГОВЫЕ ДОХОДЫ - всего</t>
  </si>
  <si>
    <t>Доходы бюджетов от возврата бюджетами и организациями остатков субсидий, субвенций и иных межбюджетных трансфертов, имеющих целевое назначение, прошлых лет</t>
  </si>
  <si>
    <t>Налог, взимаемый в связи с применением упрощенной системы налогообложения</t>
  </si>
  <si>
    <t>План по решению о бюджете от 23.12.2021г. №95
 (с учетом изменений),  закона Белгородской области от 27.06.2022 №192, распоряжениям Правительства от 02.06.2022 №407-рп, от 20.06.2022 №465-рп</t>
  </si>
  <si>
    <t>План по решению о бюджете от 23.12.2021г. №95
 (с учетом изменений), по распоряжениям Правительства от 04.07.2022 №494-рп, №507-рп</t>
  </si>
  <si>
    <t>План по решению о бюджете от 23.12.2021г. №95 
(с учетом изменений от 25.08.2022 №50)</t>
  </si>
  <si>
    <t>План по решению о бюджете от 23.12.2021 г. №95
(с учетом изменений от 24.11.2022 №73)</t>
  </si>
  <si>
    <t>План по решению о бюджете от 22.12.2022г. №78</t>
  </si>
  <si>
    <t>План по решению о бюджете от 22.12.2022г. №78 
(с учетом изменений от 30.03.2023 №11 )</t>
  </si>
  <si>
    <t>План по решению о бюджете от 22.12.2022г. №78 
(с учетом изменений от 30.06.2023 №42 )</t>
  </si>
  <si>
    <t>Размещение и эксплуатация нестационарного торгового объекта</t>
  </si>
  <si>
    <t>План по решению о бюджете от 22.12.2022г. №78
 (с учетом изменений от 26.10.2023г №76)</t>
  </si>
  <si>
    <t>План по решению о бюджете от 22.12.2022г. №78 
(с учетом изменений от 26.10.2023 №76 )</t>
  </si>
  <si>
    <t>План по решению о бюджете от 22.12.2022г. №78 
(с учетом изменений от 28.12.2023 № 94 )</t>
  </si>
  <si>
    <t>Сведения об исполнении бюджета Шебекинского городского округа по доходам на 
1 января 2023 года в сравнении с 
запланированными значениями на соответствующий период</t>
  </si>
  <si>
    <t>Факт 
на 
1 января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</si>
</sst>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 Cyr"/>
      <charset val="204"/>
    </font>
    <font>
      <sz val="10"/>
      <name val="Arial Cyr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6">
    <xf numFmtId="0" fontId="0" fillId="0" borderId="0" xfId="0"/>
    <xf numFmtId="0" fontId="4" fillId="0" borderId="2" xfId="1" applyFont="1" applyBorder="1" applyAlignment="1" applyProtection="1">
      <alignment horizontal="center" vertical="center" wrapText="1"/>
      <protection locked="0"/>
    </xf>
    <xf numFmtId="1" fontId="4" fillId="0" borderId="2" xfId="1" applyNumberFormat="1" applyFont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left" vertical="center" wrapText="1"/>
      <protection locked="0"/>
    </xf>
    <xf numFmtId="3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left" vertical="center" wrapText="1"/>
    </xf>
    <xf numFmtId="3" fontId="5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2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1" applyNumberFormat="1" applyFont="1" applyBorder="1" applyAlignment="1" applyProtection="1">
      <alignment horizontal="center" vertical="center" wrapText="1"/>
      <protection locked="0"/>
    </xf>
    <xf numFmtId="2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1" applyFont="1" applyBorder="1" applyProtection="1">
      <protection locked="0"/>
    </xf>
    <xf numFmtId="164" fontId="2" fillId="0" borderId="0" xfId="0" applyNumberFormat="1" applyFont="1" applyBorder="1" applyAlignment="1"/>
    <xf numFmtId="0" fontId="2" fillId="0" borderId="0" xfId="0" applyFont="1" applyAlignment="1">
      <alignment horizontal="center" vertical="center" wrapText="1"/>
    </xf>
    <xf numFmtId="3" fontId="3" fillId="4" borderId="2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2" xfId="1" applyNumberFormat="1" applyFont="1" applyFill="1" applyBorder="1" applyAlignment="1" applyProtection="1">
      <alignment horizontal="center" vertical="center" wrapText="1"/>
      <protection locked="0"/>
    </xf>
    <xf numFmtId="3" fontId="2" fillId="5" borderId="2" xfId="1" applyNumberFormat="1" applyFont="1" applyFill="1" applyBorder="1" applyAlignment="1" applyProtection="1">
      <alignment horizontal="center" vertical="center" wrapText="1"/>
      <protection locked="0"/>
    </xf>
    <xf numFmtId="164" fontId="2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left" vertical="center" wrapText="1"/>
      <protection locked="0"/>
    </xf>
    <xf numFmtId="0" fontId="7" fillId="4" borderId="4" xfId="2" applyNumberFormat="1" applyFont="1" applyFill="1" applyBorder="1" applyAlignment="1">
      <alignment horizontal="left" vertical="center" wrapText="1" readingOrder="1"/>
    </xf>
    <xf numFmtId="0" fontId="3" fillId="5" borderId="4" xfId="1" applyFont="1" applyFill="1" applyBorder="1" applyAlignment="1" applyProtection="1">
      <alignment horizontal="left" vertical="center" wrapText="1"/>
      <protection locked="0"/>
    </xf>
    <xf numFmtId="3" fontId="5" fillId="0" borderId="2" xfId="0" applyNumberFormat="1" applyFont="1" applyFill="1" applyBorder="1" applyAlignment="1">
      <alignment horizontal="center" vertical="center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8" fillId="0" borderId="2" xfId="1" applyFont="1" applyBorder="1" applyAlignment="1" applyProtection="1">
      <alignment horizontal="left" vertical="center" wrapText="1"/>
    </xf>
    <xf numFmtId="0" fontId="9" fillId="0" borderId="2" xfId="1" applyFont="1" applyBorder="1" applyAlignment="1" applyProtection="1">
      <alignment horizontal="center" vertical="center" wrapText="1"/>
      <protection locked="0"/>
    </xf>
    <xf numFmtId="0" fontId="9" fillId="6" borderId="2" xfId="1" applyFont="1" applyFill="1" applyBorder="1" applyAlignment="1" applyProtection="1">
      <alignment horizontal="center" vertical="center" wrapText="1"/>
      <protection locked="0"/>
    </xf>
    <xf numFmtId="14" fontId="9" fillId="0" borderId="2" xfId="1" applyNumberFormat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left" vertical="center" wrapText="1"/>
      <protection locked="0"/>
    </xf>
    <xf numFmtId="0" fontId="4" fillId="0" borderId="2" xfId="1" applyFont="1" applyBorder="1" applyAlignment="1" applyProtection="1">
      <alignment vertical="center" wrapText="1"/>
      <protection locked="0"/>
    </xf>
    <xf numFmtId="0" fontId="4" fillId="3" borderId="2" xfId="1" applyFont="1" applyFill="1" applyBorder="1" applyAlignment="1" applyProtection="1">
      <alignment horizontal="left" vertical="center" wrapText="1"/>
      <protection locked="0"/>
    </xf>
    <xf numFmtId="0" fontId="4" fillId="0" borderId="4" xfId="1" applyFont="1" applyBorder="1" applyAlignment="1" applyProtection="1">
      <alignment horizontal="left" vertical="center" wrapText="1"/>
      <protection locked="0"/>
    </xf>
    <xf numFmtId="0" fontId="4" fillId="3" borderId="4" xfId="1" applyFont="1" applyFill="1" applyBorder="1" applyAlignment="1" applyProtection="1">
      <alignment horizontal="left" vertical="center" wrapText="1"/>
    </xf>
    <xf numFmtId="0" fontId="10" fillId="0" borderId="3" xfId="2" applyNumberFormat="1" applyFont="1" applyFill="1" applyBorder="1" applyAlignment="1">
      <alignment horizontal="left" vertical="center" wrapText="1" readingOrder="1"/>
    </xf>
    <xf numFmtId="164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Fill="1" applyBorder="1" applyAlignment="1">
      <alignment horizontal="center" vertical="center"/>
    </xf>
    <xf numFmtId="164" fontId="5" fillId="6" borderId="2" xfId="1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Alignment="1">
      <alignment wrapText="1"/>
    </xf>
    <xf numFmtId="0" fontId="0" fillId="0" borderId="0" xfId="0" applyAlignment="1"/>
    <xf numFmtId="14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 applyProtection="1">
      <alignment horizontal="right" vertical="center" wrapText="1"/>
      <protection locked="0"/>
    </xf>
  </cellXfs>
  <cellStyles count="3">
    <cellStyle name="Normal" xfId="2"/>
    <cellStyle name="Обычный" xfId="0" builtinId="0"/>
    <cellStyle name="Обычный_ПРАВИТЕЛЬСТВО-200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45"/>
  <sheetViews>
    <sheetView tabSelected="1" view="pageBreakPreview" zoomScaleNormal="90" zoomScaleSheetLayoutView="100" workbookViewId="0">
      <pane xSplit="1" ySplit="3" topLeftCell="B4" activePane="bottomRight" state="frozen"/>
      <selection activeCell="J11" sqref="J11"/>
      <selection pane="topRight" activeCell="J11" sqref="J11"/>
      <selection pane="bottomLeft" activeCell="J11" sqref="J11"/>
      <selection pane="bottomRight" activeCell="L26" sqref="L26"/>
    </sheetView>
  </sheetViews>
  <sheetFormatPr defaultRowHeight="16.5" outlineLevelRow="1" outlineLevelCol="1" x14ac:dyDescent="0.2"/>
  <cols>
    <col min="1" max="1" width="62.42578125" style="27" customWidth="1"/>
    <col min="2" max="2" width="14.5703125" style="27" customWidth="1"/>
    <col min="3" max="3" width="16.85546875" style="27" customWidth="1"/>
    <col min="4" max="4" width="16.28515625" style="27" customWidth="1"/>
    <col min="5" max="5" width="15.7109375" style="27" customWidth="1"/>
    <col min="6" max="6" width="19.42578125" style="27" customWidth="1"/>
    <col min="7" max="7" width="18.85546875" style="27" hidden="1" customWidth="1" outlineLevel="1"/>
    <col min="8" max="8" width="15.7109375" style="27" hidden="1" customWidth="1" outlineLevel="1"/>
    <col min="9" max="9" width="13.140625" style="27" hidden="1" customWidth="1" outlineLevel="1"/>
    <col min="10" max="10" width="17.140625" style="27" hidden="1" customWidth="1" outlineLevel="1"/>
    <col min="11" max="11" width="12.7109375" style="27" hidden="1" customWidth="1" outlineLevel="1"/>
    <col min="12" max="12" width="15.7109375" style="27" customWidth="1" collapsed="1"/>
    <col min="13" max="13" width="10.5703125" style="27" customWidth="1"/>
    <col min="14" max="14" width="9.140625" style="27"/>
    <col min="15" max="15" width="11.7109375" style="27" bestFit="1" customWidth="1"/>
    <col min="16" max="16" width="21.140625" style="27" customWidth="1"/>
    <col min="17" max="17" width="16.7109375" style="27" customWidth="1"/>
    <col min="18" max="16384" width="9.140625" style="27"/>
  </cols>
  <sheetData>
    <row r="1" spans="1:16" ht="45.75" customHeight="1" x14ac:dyDescent="0.2">
      <c r="A1" s="44" t="s">
        <v>49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6" ht="23.25" customHeight="1" x14ac:dyDescent="0.2">
      <c r="L2" s="45" t="s">
        <v>0</v>
      </c>
      <c r="M2" s="45"/>
    </row>
    <row r="3" spans="1:16" ht="125.25" customHeight="1" x14ac:dyDescent="0.2">
      <c r="A3" s="29" t="s">
        <v>1</v>
      </c>
      <c r="B3" s="29" t="s">
        <v>42</v>
      </c>
      <c r="C3" s="29" t="s">
        <v>43</v>
      </c>
      <c r="D3" s="29" t="s">
        <v>44</v>
      </c>
      <c r="E3" s="29" t="s">
        <v>47</v>
      </c>
      <c r="F3" s="29" t="s">
        <v>48</v>
      </c>
      <c r="G3" s="30" t="s">
        <v>38</v>
      </c>
      <c r="H3" s="30" t="s">
        <v>39</v>
      </c>
      <c r="I3" s="29" t="s">
        <v>40</v>
      </c>
      <c r="J3" s="30" t="s">
        <v>46</v>
      </c>
      <c r="K3" s="30" t="s">
        <v>41</v>
      </c>
      <c r="L3" s="43" t="s">
        <v>50</v>
      </c>
      <c r="M3" s="31" t="s">
        <v>30</v>
      </c>
    </row>
    <row r="4" spans="1:16" ht="14.25" customHeight="1" x14ac:dyDescent="0.2">
      <c r="A4" s="1">
        <v>1</v>
      </c>
      <c r="B4" s="1">
        <v>2</v>
      </c>
      <c r="C4" s="1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11</v>
      </c>
      <c r="M4" s="1">
        <v>12</v>
      </c>
    </row>
    <row r="5" spans="1:16" ht="16.5" customHeight="1" x14ac:dyDescent="0.2">
      <c r="A5" s="3" t="s">
        <v>34</v>
      </c>
      <c r="B5" s="4">
        <f>B7+B8+B9+B10+B11+B12+B13+B14+B15</f>
        <v>1147091.7</v>
      </c>
      <c r="C5" s="4">
        <f>C7+C8+C9+C10+C11+C12+C13+C14+C15</f>
        <v>1147091.7</v>
      </c>
      <c r="D5" s="4">
        <f>D7+D8+D9+D10+D11+D12+D13+D14+D15</f>
        <v>1231575.8999999999</v>
      </c>
      <c r="E5" s="4">
        <f>E7+E8+E9+E10+E11+E12+E13+E14+E15</f>
        <v>1231575.8999999999</v>
      </c>
      <c r="F5" s="4">
        <f>F7+F8+F9+F10+F11+F12+F13+F14+F15</f>
        <v>1254703.8999999999</v>
      </c>
      <c r="G5" s="4">
        <f t="shared" ref="G5:K5" si="0">G7+G8+G9+G10+G11+G12+G13+G14+G15</f>
        <v>1038476</v>
      </c>
      <c r="H5" s="4">
        <f t="shared" si="0"/>
        <v>1038476</v>
      </c>
      <c r="I5" s="4">
        <f t="shared" si="0"/>
        <v>1218492.7</v>
      </c>
      <c r="J5" s="4">
        <f t="shared" si="0"/>
        <v>1231575.8999999999</v>
      </c>
      <c r="K5" s="4">
        <f t="shared" si="0"/>
        <v>1273350.3</v>
      </c>
      <c r="L5" s="5">
        <f>L7+L8+L9+L10+L11+L12+L13+L14+L15</f>
        <v>1297459.0000000002</v>
      </c>
      <c r="M5" s="5">
        <f>L5/J5*100</f>
        <v>105.34949571520525</v>
      </c>
      <c r="O5" s="10"/>
      <c r="P5" s="10"/>
    </row>
    <row r="6" spans="1:16" ht="11.25" customHeight="1" x14ac:dyDescent="0.2">
      <c r="A6" s="28" t="s">
        <v>2</v>
      </c>
      <c r="B6" s="6"/>
      <c r="C6" s="6"/>
      <c r="D6" s="7"/>
      <c r="E6" s="7"/>
      <c r="F6" s="7"/>
      <c r="G6" s="7"/>
      <c r="H6" s="7"/>
      <c r="I6" s="7"/>
      <c r="J6" s="7"/>
      <c r="K6" s="7"/>
      <c r="L6" s="8"/>
      <c r="M6" s="8"/>
    </row>
    <row r="7" spans="1:16" ht="16.5" customHeight="1" x14ac:dyDescent="0.2">
      <c r="A7" s="32" t="s">
        <v>3</v>
      </c>
      <c r="B7" s="9">
        <v>838620.5</v>
      </c>
      <c r="C7" s="9">
        <v>838620.5</v>
      </c>
      <c r="D7" s="9">
        <f>838620.5+84484.2</f>
        <v>923104.7</v>
      </c>
      <c r="E7" s="9">
        <f>838620.5+84484.2</f>
        <v>923104.7</v>
      </c>
      <c r="F7" s="9">
        <f>838620.5+84484.2+20128</f>
        <v>943232.7</v>
      </c>
      <c r="G7" s="9">
        <v>744941</v>
      </c>
      <c r="H7" s="9">
        <v>744941</v>
      </c>
      <c r="I7" s="9">
        <f>744941+173016.7</f>
        <v>917957.7</v>
      </c>
      <c r="J7" s="9">
        <v>923104.7</v>
      </c>
      <c r="K7" s="9">
        <v>969815.3</v>
      </c>
      <c r="L7" s="38">
        <v>1011355.7</v>
      </c>
      <c r="M7" s="40">
        <f>IF(L7/J7*100&gt;200,"св.200",L7/J7*100)</f>
        <v>109.56023731652542</v>
      </c>
      <c r="O7" s="10"/>
    </row>
    <row r="8" spans="1:16" ht="16.5" customHeight="1" x14ac:dyDescent="0.2">
      <c r="A8" s="32" t="s">
        <v>15</v>
      </c>
      <c r="B8" s="9">
        <v>43645</v>
      </c>
      <c r="C8" s="9">
        <v>43645</v>
      </c>
      <c r="D8" s="9">
        <v>43645</v>
      </c>
      <c r="E8" s="9">
        <v>43645</v>
      </c>
      <c r="F8" s="9">
        <f>43645+2000</f>
        <v>45645</v>
      </c>
      <c r="G8" s="9">
        <v>42397</v>
      </c>
      <c r="H8" s="9">
        <v>42397</v>
      </c>
      <c r="I8" s="9">
        <v>42397</v>
      </c>
      <c r="J8" s="9">
        <v>43645</v>
      </c>
      <c r="K8" s="9">
        <v>42397</v>
      </c>
      <c r="L8" s="38">
        <v>50790.1</v>
      </c>
      <c r="M8" s="40">
        <f t="shared" ref="M8:M15" si="1">IF(L8/J8*100&gt;200,"св.200",L8/J8*100)</f>
        <v>116.37094741665712</v>
      </c>
      <c r="N8" s="10"/>
    </row>
    <row r="9" spans="1:16" ht="28.5" customHeight="1" x14ac:dyDescent="0.2">
      <c r="A9" s="34" t="s">
        <v>37</v>
      </c>
      <c r="B9" s="9">
        <v>14204</v>
      </c>
      <c r="C9" s="9">
        <v>14204</v>
      </c>
      <c r="D9" s="9">
        <v>14204</v>
      </c>
      <c r="E9" s="9">
        <v>14204</v>
      </c>
      <c r="F9" s="9">
        <v>14204</v>
      </c>
      <c r="G9" s="9">
        <v>17704</v>
      </c>
      <c r="H9" s="9">
        <v>17704</v>
      </c>
      <c r="I9" s="9">
        <v>17704</v>
      </c>
      <c r="J9" s="9">
        <v>14204</v>
      </c>
      <c r="K9" s="9">
        <v>17704</v>
      </c>
      <c r="L9" s="38">
        <v>14295.3</v>
      </c>
      <c r="M9" s="40">
        <f t="shared" si="1"/>
        <v>100.6427766826246</v>
      </c>
    </row>
    <row r="10" spans="1:16" ht="24.75" customHeight="1" x14ac:dyDescent="0.2">
      <c r="A10" s="33" t="s">
        <v>16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/>
      <c r="L10" s="38">
        <v>-594.1</v>
      </c>
      <c r="M10" s="40"/>
    </row>
    <row r="11" spans="1:16" ht="16.5" customHeight="1" x14ac:dyDescent="0.2">
      <c r="A11" s="34" t="s">
        <v>17</v>
      </c>
      <c r="B11" s="9">
        <v>12345</v>
      </c>
      <c r="C11" s="9">
        <v>12345</v>
      </c>
      <c r="D11" s="9">
        <v>12345</v>
      </c>
      <c r="E11" s="9">
        <v>12345</v>
      </c>
      <c r="F11" s="9">
        <f>12345+1000</f>
        <v>13345</v>
      </c>
      <c r="G11" s="9">
        <v>7599</v>
      </c>
      <c r="H11" s="9">
        <v>7599</v>
      </c>
      <c r="I11" s="9">
        <f>7599+7000</f>
        <v>14599</v>
      </c>
      <c r="J11" s="9">
        <v>12345</v>
      </c>
      <c r="K11" s="9">
        <v>17599</v>
      </c>
      <c r="L11" s="38">
        <v>15634</v>
      </c>
      <c r="M11" s="40">
        <f t="shared" si="1"/>
        <v>126.64236533009317</v>
      </c>
    </row>
    <row r="12" spans="1:16" ht="33" customHeight="1" x14ac:dyDescent="0.2">
      <c r="A12" s="34" t="s">
        <v>32</v>
      </c>
      <c r="B12" s="9">
        <v>13230.5</v>
      </c>
      <c r="C12" s="9">
        <v>13230.5</v>
      </c>
      <c r="D12" s="9">
        <v>13230.5</v>
      </c>
      <c r="E12" s="9">
        <v>13230.5</v>
      </c>
      <c r="F12" s="9">
        <v>13230.5</v>
      </c>
      <c r="G12" s="9">
        <v>8914</v>
      </c>
      <c r="H12" s="9">
        <v>8914</v>
      </c>
      <c r="I12" s="9">
        <v>8914</v>
      </c>
      <c r="J12" s="9">
        <v>13230.5</v>
      </c>
      <c r="K12" s="9">
        <v>8914</v>
      </c>
      <c r="L12" s="38">
        <v>6327</v>
      </c>
      <c r="M12" s="40">
        <f t="shared" si="1"/>
        <v>47.8213219455047</v>
      </c>
    </row>
    <row r="13" spans="1:16" ht="16.5" customHeight="1" x14ac:dyDescent="0.2">
      <c r="A13" s="35" t="s">
        <v>18</v>
      </c>
      <c r="B13" s="9">
        <v>58140.3</v>
      </c>
      <c r="C13" s="9">
        <v>58140.3</v>
      </c>
      <c r="D13" s="9">
        <v>58140.3</v>
      </c>
      <c r="E13" s="9">
        <v>58140.3</v>
      </c>
      <c r="F13" s="9">
        <v>58140.3</v>
      </c>
      <c r="G13" s="9">
        <v>51300</v>
      </c>
      <c r="H13" s="9">
        <v>51300</v>
      </c>
      <c r="I13" s="9">
        <v>51300</v>
      </c>
      <c r="J13" s="9">
        <v>58140.3</v>
      </c>
      <c r="K13" s="9">
        <v>51300</v>
      </c>
      <c r="L13" s="38">
        <v>60967.6</v>
      </c>
      <c r="M13" s="40">
        <f t="shared" si="1"/>
        <v>104.86289200434122</v>
      </c>
      <c r="O13" s="10"/>
    </row>
    <row r="14" spans="1:16" ht="16.5" customHeight="1" x14ac:dyDescent="0.2">
      <c r="A14" s="35" t="s">
        <v>19</v>
      </c>
      <c r="B14" s="9">
        <v>155832.9</v>
      </c>
      <c r="C14" s="9">
        <v>155832.9</v>
      </c>
      <c r="D14" s="9">
        <v>155832.9</v>
      </c>
      <c r="E14" s="9">
        <v>155832.9</v>
      </c>
      <c r="F14" s="9">
        <v>155832.9</v>
      </c>
      <c r="G14" s="9">
        <v>156087</v>
      </c>
      <c r="H14" s="9">
        <v>156087</v>
      </c>
      <c r="I14" s="9">
        <v>156087</v>
      </c>
      <c r="J14" s="9">
        <v>155832.9</v>
      </c>
      <c r="K14" s="9">
        <v>156087</v>
      </c>
      <c r="L14" s="38">
        <v>130037.6</v>
      </c>
      <c r="M14" s="40">
        <f t="shared" si="1"/>
        <v>83.446820279928062</v>
      </c>
      <c r="N14" s="10"/>
    </row>
    <row r="15" spans="1:16" ht="16.5" customHeight="1" x14ac:dyDescent="0.2">
      <c r="A15" s="35" t="s">
        <v>20</v>
      </c>
      <c r="B15" s="9">
        <v>11073.5</v>
      </c>
      <c r="C15" s="9">
        <v>11073.5</v>
      </c>
      <c r="D15" s="9">
        <v>11073.5</v>
      </c>
      <c r="E15" s="9">
        <v>11073.5</v>
      </c>
      <c r="F15" s="9">
        <v>11073.5</v>
      </c>
      <c r="G15" s="9">
        <v>9534</v>
      </c>
      <c r="H15" s="9">
        <v>9534</v>
      </c>
      <c r="I15" s="9">
        <v>9534</v>
      </c>
      <c r="J15" s="9">
        <v>11073.5</v>
      </c>
      <c r="K15" s="9">
        <v>9534</v>
      </c>
      <c r="L15" s="38">
        <v>8645.7999999999993</v>
      </c>
      <c r="M15" s="40">
        <f t="shared" si="1"/>
        <v>78.07648891497719</v>
      </c>
      <c r="O15" s="10"/>
    </row>
    <row r="16" spans="1:16" ht="14.25" customHeight="1" x14ac:dyDescent="0.2">
      <c r="A16" s="23" t="s">
        <v>35</v>
      </c>
      <c r="B16" s="4">
        <f>B17+B18+B19+B20+B22+B23+B24+B25+B26+B27+B28+B29</f>
        <v>75491</v>
      </c>
      <c r="C16" s="4">
        <f>C17+C18+C19+C20+C22+C23+C24+C25+C26+C27+C28+C29</f>
        <v>75491</v>
      </c>
      <c r="D16" s="4">
        <f t="shared" ref="D16:K16" si="2">D17+D18+D19+D20+D22+D23+D24+D25+D26+D27+D28+D29</f>
        <v>75491</v>
      </c>
      <c r="E16" s="4">
        <f t="shared" si="2"/>
        <v>75491</v>
      </c>
      <c r="F16" s="4">
        <f t="shared" si="2"/>
        <v>83491</v>
      </c>
      <c r="G16" s="4">
        <f t="shared" si="2"/>
        <v>91486</v>
      </c>
      <c r="H16" s="4">
        <f t="shared" si="2"/>
        <v>91486</v>
      </c>
      <c r="I16" s="4">
        <f t="shared" si="2"/>
        <v>94663.8</v>
      </c>
      <c r="J16" s="4">
        <f t="shared" si="2"/>
        <v>75491</v>
      </c>
      <c r="K16" s="4">
        <f t="shared" si="2"/>
        <v>110163.8</v>
      </c>
      <c r="L16" s="4">
        <f>L17+L18+L19+L20+L22+L23+L24+L25+L26+L27+L28+L29+L21</f>
        <v>104840.00000000001</v>
      </c>
      <c r="M16" s="5">
        <f>L16/J16*100</f>
        <v>138.87748208395706</v>
      </c>
    </row>
    <row r="17" spans="1:17" ht="30" customHeight="1" x14ac:dyDescent="0.2">
      <c r="A17" s="35" t="s">
        <v>4</v>
      </c>
      <c r="B17" s="9">
        <v>57050</v>
      </c>
      <c r="C17" s="9">
        <v>57050</v>
      </c>
      <c r="D17" s="9">
        <v>57050</v>
      </c>
      <c r="E17" s="9">
        <v>57050</v>
      </c>
      <c r="F17" s="9">
        <f>57050+8000</f>
        <v>65050</v>
      </c>
      <c r="G17" s="9">
        <v>57050</v>
      </c>
      <c r="H17" s="9">
        <v>57050</v>
      </c>
      <c r="I17" s="9">
        <v>57050</v>
      </c>
      <c r="J17" s="9">
        <v>57050</v>
      </c>
      <c r="K17" s="9">
        <v>60050</v>
      </c>
      <c r="L17" s="38">
        <v>80879.7</v>
      </c>
      <c r="M17" s="40">
        <f>IF(L17/J17*100&gt;200,"св.200",L17/J17*100)</f>
        <v>141.76985100788781</v>
      </c>
    </row>
    <row r="18" spans="1:17" ht="16.5" customHeight="1" collapsed="1" x14ac:dyDescent="0.2">
      <c r="A18" s="35" t="s">
        <v>21</v>
      </c>
      <c r="B18" s="9">
        <v>4000</v>
      </c>
      <c r="C18" s="9">
        <v>4000</v>
      </c>
      <c r="D18" s="9">
        <v>4000</v>
      </c>
      <c r="E18" s="9">
        <v>4000</v>
      </c>
      <c r="F18" s="9">
        <v>4000</v>
      </c>
      <c r="G18" s="9">
        <v>3700</v>
      </c>
      <c r="H18" s="9">
        <v>3700</v>
      </c>
      <c r="I18" s="9">
        <v>3700</v>
      </c>
      <c r="J18" s="9">
        <v>4000</v>
      </c>
      <c r="K18" s="9">
        <v>3700</v>
      </c>
      <c r="L18" s="38">
        <v>3220.7</v>
      </c>
      <c r="M18" s="40">
        <f t="shared" ref="M18:M36" si="3">IF(L18/J18*100&gt;200,"св.200",L18/J18*100)</f>
        <v>80.517499999999998</v>
      </c>
    </row>
    <row r="19" spans="1:17" ht="46.5" hidden="1" customHeight="1" outlineLevel="1" x14ac:dyDescent="0.2">
      <c r="A19" s="36" t="s">
        <v>22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/>
      <c r="L19" s="38"/>
      <c r="M19" s="40" t="e">
        <f t="shared" si="3"/>
        <v>#DIV/0!</v>
      </c>
    </row>
    <row r="20" spans="1:17" ht="16.5" customHeight="1" x14ac:dyDescent="0.2">
      <c r="A20" s="35" t="s">
        <v>23</v>
      </c>
      <c r="B20" s="9">
        <v>3000</v>
      </c>
      <c r="C20" s="9">
        <v>3000</v>
      </c>
      <c r="D20" s="9">
        <v>3000</v>
      </c>
      <c r="E20" s="9">
        <v>3000</v>
      </c>
      <c r="F20" s="9">
        <v>3000</v>
      </c>
      <c r="G20" s="9">
        <v>3000</v>
      </c>
      <c r="H20" s="9">
        <v>3000</v>
      </c>
      <c r="I20" s="9">
        <v>3000</v>
      </c>
      <c r="J20" s="9">
        <v>3000</v>
      </c>
      <c r="K20" s="9">
        <v>3000</v>
      </c>
      <c r="L20" s="38">
        <v>3172.1</v>
      </c>
      <c r="M20" s="40">
        <f t="shared" si="3"/>
        <v>105.73666666666665</v>
      </c>
    </row>
    <row r="21" spans="1:17" ht="16.5" customHeight="1" x14ac:dyDescent="0.2">
      <c r="A21" s="35" t="s">
        <v>45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38">
        <v>525.79999999999995</v>
      </c>
      <c r="M21" s="40"/>
    </row>
    <row r="22" spans="1:17" ht="16.5" customHeight="1" x14ac:dyDescent="0.2">
      <c r="A22" s="35" t="s">
        <v>5</v>
      </c>
      <c r="B22" s="9">
        <v>4505</v>
      </c>
      <c r="C22" s="9">
        <v>4505</v>
      </c>
      <c r="D22" s="9">
        <v>4505</v>
      </c>
      <c r="E22" s="9">
        <v>4505</v>
      </c>
      <c r="F22" s="9">
        <v>4505</v>
      </c>
      <c r="G22" s="9">
        <v>5327</v>
      </c>
      <c r="H22" s="9">
        <v>5327</v>
      </c>
      <c r="I22" s="9">
        <v>5327</v>
      </c>
      <c r="J22" s="9">
        <v>4505</v>
      </c>
      <c r="K22" s="9">
        <v>5327</v>
      </c>
      <c r="L22" s="38">
        <v>2482.3000000000002</v>
      </c>
      <c r="M22" s="40">
        <f t="shared" si="3"/>
        <v>55.100998890122085</v>
      </c>
    </row>
    <row r="23" spans="1:17" ht="16.5" customHeight="1" x14ac:dyDescent="0.2">
      <c r="A23" s="36" t="s">
        <v>24</v>
      </c>
      <c r="B23" s="9">
        <v>167</v>
      </c>
      <c r="C23" s="9">
        <v>167</v>
      </c>
      <c r="D23" s="9">
        <v>167</v>
      </c>
      <c r="E23" s="9">
        <v>167</v>
      </c>
      <c r="F23" s="9">
        <v>167</v>
      </c>
      <c r="G23" s="9">
        <v>144</v>
      </c>
      <c r="H23" s="9">
        <v>144</v>
      </c>
      <c r="I23" s="9">
        <v>144</v>
      </c>
      <c r="J23" s="9">
        <v>167</v>
      </c>
      <c r="K23" s="9">
        <v>144</v>
      </c>
      <c r="L23" s="38">
        <v>61.6</v>
      </c>
      <c r="M23" s="40">
        <f t="shared" si="3"/>
        <v>36.886227544910184</v>
      </c>
    </row>
    <row r="24" spans="1:17" ht="16.5" customHeight="1" x14ac:dyDescent="0.2">
      <c r="A24" s="36" t="s">
        <v>25</v>
      </c>
      <c r="B24" s="9"/>
      <c r="C24" s="9"/>
      <c r="D24" s="9"/>
      <c r="E24" s="9"/>
      <c r="F24" s="9"/>
      <c r="G24" s="9">
        <v>16800</v>
      </c>
      <c r="H24" s="9">
        <v>16800</v>
      </c>
      <c r="I24" s="9">
        <v>16800</v>
      </c>
      <c r="J24" s="9"/>
      <c r="K24" s="9">
        <v>22800</v>
      </c>
      <c r="L24" s="38">
        <v>4361.2</v>
      </c>
      <c r="M24" s="40" t="e">
        <f t="shared" si="3"/>
        <v>#DIV/0!</v>
      </c>
    </row>
    <row r="25" spans="1:17" ht="16.5" customHeight="1" x14ac:dyDescent="0.2">
      <c r="A25" s="36" t="s">
        <v>26</v>
      </c>
      <c r="B25" s="9">
        <v>500</v>
      </c>
      <c r="C25" s="9">
        <v>500</v>
      </c>
      <c r="D25" s="9">
        <v>500</v>
      </c>
      <c r="E25" s="9">
        <v>500</v>
      </c>
      <c r="F25" s="9">
        <v>500</v>
      </c>
      <c r="G25" s="9">
        <v>500</v>
      </c>
      <c r="H25" s="9">
        <v>500</v>
      </c>
      <c r="I25" s="9">
        <f>500+1500</f>
        <v>2000</v>
      </c>
      <c r="J25" s="9">
        <v>500</v>
      </c>
      <c r="K25" s="9">
        <v>2000</v>
      </c>
      <c r="L25" s="38">
        <v>629.4</v>
      </c>
      <c r="M25" s="40">
        <f t="shared" si="3"/>
        <v>125.88</v>
      </c>
    </row>
    <row r="26" spans="1:17" ht="16.5" customHeight="1" x14ac:dyDescent="0.2">
      <c r="A26" s="36" t="s">
        <v>27</v>
      </c>
      <c r="B26" s="9">
        <v>3053</v>
      </c>
      <c r="C26" s="9">
        <v>3053</v>
      </c>
      <c r="D26" s="9">
        <v>3053</v>
      </c>
      <c r="E26" s="9">
        <v>3053</v>
      </c>
      <c r="F26" s="9">
        <v>3053</v>
      </c>
      <c r="G26" s="9">
        <v>3053</v>
      </c>
      <c r="H26" s="9">
        <v>3053</v>
      </c>
      <c r="I26" s="9">
        <f>3053+1677.8</f>
        <v>4730.8</v>
      </c>
      <c r="J26" s="9">
        <v>3053</v>
      </c>
      <c r="K26" s="9">
        <v>9230.7999999999993</v>
      </c>
      <c r="L26" s="38">
        <v>5162.8</v>
      </c>
      <c r="M26" s="40">
        <f t="shared" si="3"/>
        <v>169.1057975761546</v>
      </c>
    </row>
    <row r="27" spans="1:17" ht="16.5" customHeight="1" x14ac:dyDescent="0.2">
      <c r="A27" s="36" t="s">
        <v>28</v>
      </c>
      <c r="B27" s="9">
        <v>2016</v>
      </c>
      <c r="C27" s="9">
        <v>2016</v>
      </c>
      <c r="D27" s="9">
        <v>2016</v>
      </c>
      <c r="E27" s="9">
        <v>2016</v>
      </c>
      <c r="F27" s="9">
        <v>2016</v>
      </c>
      <c r="G27" s="9">
        <v>1412</v>
      </c>
      <c r="H27" s="9">
        <v>1412</v>
      </c>
      <c r="I27" s="9">
        <v>1412</v>
      </c>
      <c r="J27" s="9">
        <v>2016</v>
      </c>
      <c r="K27" s="9">
        <v>1412</v>
      </c>
      <c r="L27" s="38">
        <v>1247.0999999999999</v>
      </c>
      <c r="M27" s="40">
        <f t="shared" si="3"/>
        <v>61.860119047619044</v>
      </c>
    </row>
    <row r="28" spans="1:17" ht="16.5" customHeight="1" x14ac:dyDescent="0.2">
      <c r="A28" s="36" t="s">
        <v>29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/>
      <c r="L28" s="38">
        <v>-5</v>
      </c>
      <c r="M28" s="40" t="e">
        <f t="shared" si="3"/>
        <v>#DIV/0!</v>
      </c>
    </row>
    <row r="29" spans="1:17" ht="16.5" customHeight="1" x14ac:dyDescent="0.2">
      <c r="A29" s="36" t="s">
        <v>6</v>
      </c>
      <c r="B29" s="9">
        <v>1200</v>
      </c>
      <c r="C29" s="9">
        <v>1200</v>
      </c>
      <c r="D29" s="9">
        <v>1200</v>
      </c>
      <c r="E29" s="9">
        <v>1200</v>
      </c>
      <c r="F29" s="9">
        <v>1200</v>
      </c>
      <c r="G29" s="9">
        <v>500</v>
      </c>
      <c r="H29" s="9">
        <v>500</v>
      </c>
      <c r="I29" s="9">
        <v>500</v>
      </c>
      <c r="J29" s="9">
        <v>1200</v>
      </c>
      <c r="K29" s="9">
        <v>2500</v>
      </c>
      <c r="L29" s="38">
        <v>3102.3</v>
      </c>
      <c r="M29" s="40" t="str">
        <f t="shared" si="3"/>
        <v>св.200</v>
      </c>
    </row>
    <row r="30" spans="1:17" ht="16.5" customHeight="1" x14ac:dyDescent="0.2">
      <c r="A30" s="23" t="s">
        <v>33</v>
      </c>
      <c r="B30" s="5">
        <f>B16+B5</f>
        <v>1222582.7</v>
      </c>
      <c r="C30" s="5">
        <f>C16+C5</f>
        <v>1222582.7</v>
      </c>
      <c r="D30" s="5">
        <f>D16+D5</f>
        <v>1307066.8999999999</v>
      </c>
      <c r="E30" s="5">
        <f t="shared" ref="E30:K30" si="4">E16+E5</f>
        <v>1307066.8999999999</v>
      </c>
      <c r="F30" s="4">
        <f>F16+F5</f>
        <v>1338194.8999999999</v>
      </c>
      <c r="G30" s="4">
        <f t="shared" si="4"/>
        <v>1129962</v>
      </c>
      <c r="H30" s="4">
        <f t="shared" si="4"/>
        <v>1129962</v>
      </c>
      <c r="I30" s="4">
        <f t="shared" ref="I30:J30" si="5">I16+I5</f>
        <v>1313156.5</v>
      </c>
      <c r="J30" s="4">
        <f t="shared" si="5"/>
        <v>1307066.8999999999</v>
      </c>
      <c r="K30" s="4">
        <f t="shared" si="4"/>
        <v>1383514.1</v>
      </c>
      <c r="L30" s="5">
        <f>L16+L5</f>
        <v>1402299.0000000002</v>
      </c>
      <c r="M30" s="5">
        <f>L30/J30*100</f>
        <v>107.28593922774728</v>
      </c>
      <c r="O30" s="10"/>
      <c r="P30" s="10"/>
      <c r="Q30" s="10"/>
    </row>
    <row r="31" spans="1:17" ht="27" customHeight="1" x14ac:dyDescent="0.2">
      <c r="A31" s="37" t="s">
        <v>7</v>
      </c>
      <c r="B31" s="38">
        <f>B32+B33+B34+B35</f>
        <v>2817114.1</v>
      </c>
      <c r="C31" s="38">
        <f>C32+C33+C34+C35</f>
        <v>2925961.3</v>
      </c>
      <c r="D31" s="38">
        <f>D32+D33+D34+D35</f>
        <v>3132980.3000000003</v>
      </c>
      <c r="E31" s="38">
        <f t="shared" ref="E31:K31" si="6">E32+E33+E34+E35</f>
        <v>3284340.6</v>
      </c>
      <c r="F31" s="9">
        <f t="shared" si="6"/>
        <v>3288998.3000000003</v>
      </c>
      <c r="G31" s="9">
        <f t="shared" si="6"/>
        <v>3705394.2</v>
      </c>
      <c r="H31" s="9">
        <f t="shared" si="6"/>
        <v>3722475.6000000006</v>
      </c>
      <c r="I31" s="9">
        <f t="shared" ref="I31" si="7">I32+I33+I34+I35</f>
        <v>3725350.1000000006</v>
      </c>
      <c r="J31" s="9">
        <f t="shared" ref="J31" si="8">J32+J33+J34+J35</f>
        <v>3284340.6</v>
      </c>
      <c r="K31" s="9">
        <f t="shared" si="6"/>
        <v>3799004.2</v>
      </c>
      <c r="L31" s="38">
        <f>L32+L33+L34+L35+L36</f>
        <v>3220284.3000000003</v>
      </c>
      <c r="M31" s="40">
        <f t="shared" si="3"/>
        <v>98.049645033770247</v>
      </c>
    </row>
    <row r="32" spans="1:17" ht="27.75" customHeight="1" x14ac:dyDescent="0.25">
      <c r="A32" s="37" t="s">
        <v>8</v>
      </c>
      <c r="B32" s="39">
        <v>387284.4</v>
      </c>
      <c r="C32" s="39">
        <v>387284.4</v>
      </c>
      <c r="D32" s="39">
        <f>389735.5+7000</f>
        <v>396735.5</v>
      </c>
      <c r="E32" s="39">
        <v>415106.5</v>
      </c>
      <c r="F32" s="39">
        <v>415106.5</v>
      </c>
      <c r="G32" s="26">
        <v>533040</v>
      </c>
      <c r="H32" s="26">
        <v>533040</v>
      </c>
      <c r="I32" s="26">
        <v>533040</v>
      </c>
      <c r="J32" s="26">
        <v>415106.5</v>
      </c>
      <c r="K32" s="26">
        <v>538472.69999999995</v>
      </c>
      <c r="L32" s="39">
        <v>415106.5</v>
      </c>
      <c r="M32" s="40">
        <f t="shared" si="3"/>
        <v>100</v>
      </c>
      <c r="N32" s="16"/>
      <c r="O32" s="17"/>
    </row>
    <row r="33" spans="1:13" ht="16.5" customHeight="1" x14ac:dyDescent="0.2">
      <c r="A33" s="37" t="s">
        <v>31</v>
      </c>
      <c r="B33" s="39">
        <v>441435.7</v>
      </c>
      <c r="C33" s="39">
        <v>441435.7</v>
      </c>
      <c r="D33" s="39">
        <v>626231.5</v>
      </c>
      <c r="E33" s="39">
        <v>657847.9</v>
      </c>
      <c r="F33" s="39">
        <v>656173.30000000005</v>
      </c>
      <c r="G33" s="26">
        <v>1116154.3999999999</v>
      </c>
      <c r="H33" s="26">
        <v>1123470.8</v>
      </c>
      <c r="I33" s="26">
        <v>1123470.8</v>
      </c>
      <c r="J33" s="26">
        <v>657847.9</v>
      </c>
      <c r="K33" s="26">
        <v>1113070.2</v>
      </c>
      <c r="L33" s="38">
        <v>652981.30000000005</v>
      </c>
      <c r="M33" s="40">
        <f t="shared" si="3"/>
        <v>99.260224133876534</v>
      </c>
    </row>
    <row r="34" spans="1:13" ht="30" customHeight="1" x14ac:dyDescent="0.2">
      <c r="A34" s="37" t="s">
        <v>9</v>
      </c>
      <c r="B34" s="39">
        <v>1874349.4</v>
      </c>
      <c r="C34" s="39">
        <v>1874349.4</v>
      </c>
      <c r="D34" s="39">
        <v>1868630.1</v>
      </c>
      <c r="E34" s="39">
        <v>1861835.5</v>
      </c>
      <c r="F34" s="39">
        <v>1795851.6</v>
      </c>
      <c r="G34" s="26">
        <v>1850252.1</v>
      </c>
      <c r="H34" s="26">
        <v>1850252.1</v>
      </c>
      <c r="I34" s="26">
        <v>1850252.1</v>
      </c>
      <c r="J34" s="26">
        <v>1861835.5</v>
      </c>
      <c r="K34" s="26">
        <v>1861584.8</v>
      </c>
      <c r="L34" s="38">
        <v>1757554.1</v>
      </c>
      <c r="M34" s="40">
        <f t="shared" si="3"/>
        <v>94.399000341329838</v>
      </c>
    </row>
    <row r="35" spans="1:13" ht="16.5" customHeight="1" x14ac:dyDescent="0.2">
      <c r="A35" s="37" t="s">
        <v>10</v>
      </c>
      <c r="B35" s="39">
        <v>114044.6</v>
      </c>
      <c r="C35" s="39">
        <v>222891.8</v>
      </c>
      <c r="D35" s="39">
        <v>241383.2</v>
      </c>
      <c r="E35" s="39">
        <v>349550.7</v>
      </c>
      <c r="F35" s="39">
        <v>421866.9</v>
      </c>
      <c r="G35" s="26">
        <v>205947.7</v>
      </c>
      <c r="H35" s="26">
        <v>215712.7</v>
      </c>
      <c r="I35" s="26">
        <v>218587.2</v>
      </c>
      <c r="J35" s="26">
        <v>349550.7</v>
      </c>
      <c r="K35" s="26">
        <v>285876.5</v>
      </c>
      <c r="L35" s="38">
        <v>394542.4</v>
      </c>
      <c r="M35" s="40">
        <f t="shared" si="3"/>
        <v>112.87129449318797</v>
      </c>
    </row>
    <row r="36" spans="1:13" ht="16.5" customHeight="1" collapsed="1" x14ac:dyDescent="0.2">
      <c r="A36" s="37" t="s">
        <v>11</v>
      </c>
      <c r="B36" s="39">
        <v>0</v>
      </c>
      <c r="C36" s="39"/>
      <c r="D36" s="39"/>
      <c r="E36" s="39">
        <v>0</v>
      </c>
      <c r="F36" s="39">
        <v>0</v>
      </c>
      <c r="G36" s="26">
        <v>0</v>
      </c>
      <c r="H36" s="26">
        <v>0</v>
      </c>
      <c r="I36" s="26">
        <v>10624.3</v>
      </c>
      <c r="J36" s="26"/>
      <c r="K36" s="26"/>
      <c r="L36" s="38">
        <v>100</v>
      </c>
      <c r="M36" s="40" t="e">
        <f t="shared" si="3"/>
        <v>#DIV/0!</v>
      </c>
    </row>
    <row r="37" spans="1:13" ht="46.5" hidden="1" customHeight="1" outlineLevel="1" x14ac:dyDescent="0.2">
      <c r="A37" s="37" t="s">
        <v>36</v>
      </c>
      <c r="B37" s="39">
        <v>0</v>
      </c>
      <c r="C37" s="39">
        <v>0</v>
      </c>
      <c r="D37" s="39">
        <v>0</v>
      </c>
      <c r="E37" s="39"/>
      <c r="F37" s="39"/>
      <c r="G37" s="26"/>
      <c r="H37" s="26"/>
      <c r="I37" s="26"/>
      <c r="J37" s="26"/>
      <c r="K37" s="26"/>
      <c r="L37" s="38"/>
      <c r="M37" s="8">
        <v>0</v>
      </c>
    </row>
    <row r="38" spans="1:13" ht="28.5" customHeight="1" x14ac:dyDescent="0.2">
      <c r="A38" s="37" t="s">
        <v>12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26">
        <v>0</v>
      </c>
      <c r="H38" s="26">
        <v>0</v>
      </c>
      <c r="I38" s="26">
        <v>0</v>
      </c>
      <c r="J38" s="26">
        <v>0</v>
      </c>
      <c r="K38" s="26"/>
      <c r="L38" s="38">
        <v>-2247.1</v>
      </c>
      <c r="M38" s="40"/>
    </row>
    <row r="39" spans="1:13" ht="19.5" customHeight="1" x14ac:dyDescent="0.2">
      <c r="A39" s="24" t="s">
        <v>13</v>
      </c>
      <c r="B39" s="20">
        <f>B31+B36+B37+B38</f>
        <v>2817114.1</v>
      </c>
      <c r="C39" s="20">
        <f t="shared" ref="C39:K39" si="9">C31+C36+C37+C38</f>
        <v>2925961.3</v>
      </c>
      <c r="D39" s="20">
        <f t="shared" si="9"/>
        <v>3132980.3000000003</v>
      </c>
      <c r="E39" s="20">
        <f t="shared" si="9"/>
        <v>3284340.6</v>
      </c>
      <c r="F39" s="20">
        <f t="shared" si="9"/>
        <v>3288998.3000000003</v>
      </c>
      <c r="G39" s="19">
        <f t="shared" si="9"/>
        <v>3705394.2</v>
      </c>
      <c r="H39" s="19">
        <f t="shared" si="9"/>
        <v>3722475.6000000006</v>
      </c>
      <c r="I39" s="19">
        <f t="shared" ref="I39:J39" si="10">I31+I36+I37+I38</f>
        <v>3735974.4000000004</v>
      </c>
      <c r="J39" s="19">
        <f t="shared" si="10"/>
        <v>3284340.6</v>
      </c>
      <c r="K39" s="19">
        <f t="shared" si="9"/>
        <v>3799004.2</v>
      </c>
      <c r="L39" s="20">
        <f>L31+L37+L38</f>
        <v>3218037.2</v>
      </c>
      <c r="M39" s="20">
        <f>L39/J39*100</f>
        <v>97.981226429439133</v>
      </c>
    </row>
    <row r="40" spans="1:13" x14ac:dyDescent="0.2">
      <c r="A40" s="25" t="s">
        <v>14</v>
      </c>
      <c r="B40" s="22">
        <f>B39+B30</f>
        <v>4039696.8</v>
      </c>
      <c r="C40" s="22">
        <f>C39+C30</f>
        <v>4148544</v>
      </c>
      <c r="D40" s="22">
        <f>D39+D30</f>
        <v>4440047.2</v>
      </c>
      <c r="E40" s="22">
        <f t="shared" ref="E40:L40" si="11">E39+E30</f>
        <v>4591407.5</v>
      </c>
      <c r="F40" s="22">
        <f t="shared" si="11"/>
        <v>4627193.2</v>
      </c>
      <c r="G40" s="21">
        <f t="shared" si="11"/>
        <v>4835356.2</v>
      </c>
      <c r="H40" s="21">
        <f t="shared" si="11"/>
        <v>4852437.6000000006</v>
      </c>
      <c r="I40" s="21">
        <f t="shared" ref="I40:J40" si="12">I39+I30</f>
        <v>5049130.9000000004</v>
      </c>
      <c r="J40" s="21">
        <f t="shared" si="12"/>
        <v>4591407.5</v>
      </c>
      <c r="K40" s="21">
        <f t="shared" si="11"/>
        <v>5182518.3000000007</v>
      </c>
      <c r="L40" s="22">
        <f t="shared" si="11"/>
        <v>4620336.2</v>
      </c>
      <c r="M40" s="22">
        <f>L40/J40*100</f>
        <v>100.63006169676727</v>
      </c>
    </row>
    <row r="41" spans="1:13" x14ac:dyDescent="0.2">
      <c r="A41" s="11"/>
      <c r="B41" s="11"/>
      <c r="C41" s="11"/>
      <c r="D41" s="12"/>
      <c r="E41" s="12"/>
      <c r="F41" s="12"/>
      <c r="G41" s="12"/>
      <c r="H41" s="12"/>
      <c r="I41" s="12"/>
      <c r="J41" s="12"/>
      <c r="K41" s="12"/>
      <c r="L41" s="12"/>
      <c r="M41" s="13"/>
    </row>
    <row r="42" spans="1:13" x14ac:dyDescent="0.25">
      <c r="A42" s="14"/>
      <c r="B42" s="14"/>
      <c r="C42" s="14"/>
      <c r="D42" s="15"/>
      <c r="E42" s="15"/>
      <c r="F42" s="15"/>
      <c r="G42" s="15"/>
      <c r="H42" s="15"/>
      <c r="I42" s="15"/>
      <c r="J42" s="15"/>
      <c r="K42" s="15"/>
      <c r="L42" s="41"/>
      <c r="M42" s="42"/>
    </row>
    <row r="43" spans="1:13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</sheetData>
  <mergeCells count="2">
    <mergeCell ref="A1:M1"/>
    <mergeCell ref="L2:M2"/>
  </mergeCells>
  <pageMargins left="0.19685039370078741" right="0" top="0.98425196850393704" bottom="0" header="0" footer="0"/>
  <pageSetup paperSize="9" scale="67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ШГО</vt:lpstr>
      <vt:lpstr>ШГО!Заголовки_для_печати</vt:lpstr>
      <vt:lpstr>ШГО!Область_печати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Матузко Ольга Васильевна</dc:creator>
  <cp:lastModifiedBy>Филь_310</cp:lastModifiedBy>
  <cp:lastPrinted>2023-12-06T08:49:29Z</cp:lastPrinted>
  <dcterms:created xsi:type="dcterms:W3CDTF">2018-05-24T09:14:31Z</dcterms:created>
  <dcterms:modified xsi:type="dcterms:W3CDTF">2024-01-15T14:39:50Z</dcterms:modified>
</cp:coreProperties>
</file>