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8800" windowHeight="12315"/>
  </bookViews>
  <sheets>
    <sheet name="ШГО" sheetId="2" r:id="rId1"/>
  </sheets>
  <definedNames>
    <definedName name="_xlnm.Print_Titles" localSheetId="0">ШГО!$3:$4</definedName>
    <definedName name="_xlnm.Print_Area" localSheetId="0">ШГО!$A$1:$M$39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M34" i="2" l="1"/>
  <c r="M33" i="2"/>
  <c r="M32" i="2"/>
  <c r="M31" i="2"/>
  <c r="M24" i="2"/>
  <c r="M22" i="2"/>
  <c r="M21" i="2"/>
  <c r="M18" i="2"/>
  <c r="M15" i="2"/>
  <c r="M13" i="2"/>
  <c r="M10" i="2"/>
  <c r="M8" i="2"/>
  <c r="L36" i="2" l="1"/>
  <c r="J28" i="2" l="1"/>
  <c r="M28" i="2" s="1"/>
  <c r="J26" i="2"/>
  <c r="M26" i="2" s="1"/>
  <c r="J25" i="2"/>
  <c r="M25" i="2" s="1"/>
  <c r="J20" i="2"/>
  <c r="M20" i="2" s="1"/>
  <c r="J17" i="2"/>
  <c r="M17" i="2" s="1"/>
  <c r="J14" i="2"/>
  <c r="M14" i="2" s="1"/>
  <c r="J11" i="2"/>
  <c r="M11" i="2" s="1"/>
  <c r="J7" i="2"/>
  <c r="M7" i="2" s="1"/>
  <c r="J23" i="2" l="1"/>
  <c r="M23" i="2" s="1"/>
  <c r="J12" i="2"/>
  <c r="M12" i="2" s="1"/>
  <c r="I25" i="2" l="1"/>
  <c r="I23" i="2"/>
  <c r="I12" i="2"/>
  <c r="I11" i="2"/>
  <c r="I7" i="2"/>
  <c r="H23" i="2" l="1"/>
  <c r="H12" i="2"/>
  <c r="H25" i="2" l="1"/>
  <c r="H11" i="2"/>
  <c r="H7" i="2"/>
  <c r="G25" i="2" l="1"/>
  <c r="G11" i="2"/>
  <c r="G7" i="2"/>
  <c r="F34" i="2" l="1"/>
  <c r="F7" i="2"/>
  <c r="E7" i="2" l="1"/>
  <c r="D7" i="2" l="1"/>
  <c r="M19" i="2" l="1"/>
  <c r="J30" i="2" l="1"/>
  <c r="J38" i="2" s="1"/>
  <c r="J16" i="2"/>
  <c r="J5" i="2"/>
  <c r="M5" i="2" s="1"/>
  <c r="J29" i="2" l="1"/>
  <c r="J39" i="2" s="1"/>
  <c r="I30" i="2" l="1"/>
  <c r="I38" i="2" s="1"/>
  <c r="I16" i="2"/>
  <c r="I5" i="2"/>
  <c r="I29" i="2" l="1"/>
  <c r="I39" i="2" s="1"/>
  <c r="L30" i="2" l="1"/>
  <c r="M30" i="2" s="1"/>
  <c r="K30" i="2"/>
  <c r="K38" i="2" s="1"/>
  <c r="H30" i="2"/>
  <c r="H38" i="2" s="1"/>
  <c r="G30" i="2"/>
  <c r="G38" i="2" s="1"/>
  <c r="F30" i="2"/>
  <c r="F38" i="2" s="1"/>
  <c r="E30" i="2"/>
  <c r="E38" i="2" s="1"/>
  <c r="D30" i="2"/>
  <c r="D38" i="2" s="1"/>
  <c r="C30" i="2"/>
  <c r="C38" i="2" s="1"/>
  <c r="B30" i="2"/>
  <c r="L16" i="2"/>
  <c r="M16" i="2" s="1"/>
  <c r="K16" i="2"/>
  <c r="H16" i="2"/>
  <c r="G16" i="2"/>
  <c r="F16" i="2"/>
  <c r="E16" i="2"/>
  <c r="D16" i="2"/>
  <c r="C16" i="2"/>
  <c r="B16" i="2"/>
  <c r="K5" i="2"/>
  <c r="H5" i="2"/>
  <c r="G5" i="2"/>
  <c r="F5" i="2"/>
  <c r="E5" i="2"/>
  <c r="D5" i="2"/>
  <c r="C5" i="2"/>
  <c r="B5" i="2"/>
  <c r="H29" i="2" l="1"/>
  <c r="H39" i="2" s="1"/>
  <c r="D29" i="2"/>
  <c r="B38" i="2"/>
  <c r="B29" i="2"/>
  <c r="D39" i="2"/>
  <c r="F29" i="2"/>
  <c r="F39" i="2" s="1"/>
  <c r="L38" i="2"/>
  <c r="M38" i="2" s="1"/>
  <c r="E29" i="2"/>
  <c r="E39" i="2" s="1"/>
  <c r="K29" i="2"/>
  <c r="G29" i="2"/>
  <c r="G39" i="2" s="1"/>
  <c r="C29" i="2"/>
  <c r="C39" i="2" s="1"/>
  <c r="L29" i="2"/>
  <c r="M29" i="2" s="1"/>
  <c r="B39" i="2" l="1"/>
  <c r="K39" i="2"/>
  <c r="L39" i="2"/>
  <c r="M39" i="2" s="1"/>
</calcChain>
</file>

<file path=xl/sharedStrings.xml><?xml version="1.0" encoding="utf-8"?>
<sst xmlns="http://schemas.openxmlformats.org/spreadsheetml/2006/main" count="50" uniqueCount="50">
  <si>
    <t>(тыс. рублей)</t>
  </si>
  <si>
    <t>Наименование показателей</t>
  </si>
  <si>
    <t>в том числе:</t>
  </si>
  <si>
    <t>Налог на доходы физических лиц</t>
  </si>
  <si>
    <t xml:space="preserve">Арендная плата и поступления от продажи права на заключение договоров аренды за землю </t>
  </si>
  <si>
    <t>Плата за негативное воздействие на окружающую среду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</si>
  <si>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</si>
  <si>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</si>
  <si>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</si>
  <si>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</si>
  <si>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</si>
  <si>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</si>
  <si>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</si>
  <si>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-всего</t>
  </si>
  <si>
    <t>ДОХОДЫ БЮДЖЕТА - ВСЕГО</t>
  </si>
  <si>
    <t>Доходы от уплаты акцизов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</si>
  <si>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</si>
  <si>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</si>
  <si>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</si>
  <si>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</si>
  <si>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</si>
  <si>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</si>
  <si>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Доходы от перечисления части прибыли</t>
  </si>
  <si>
    <t>Прочие поступления от использования имущества</t>
  </si>
  <si>
    <t>Доходы от оказания платных услуг (работ)</t>
  </si>
  <si>
    <t>Прочие 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</si>
  <si>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</si>
  <si>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</si>
  <si>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</si>
  <si>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Невыясненные поступления</t>
  </si>
  <si>
    <t>Процент
выпол
нения
плана</t>
  </si>
  <si>
    <t>Субсидии бюджетам бюджетной системы  Российской Федерации</t>
  </si>
  <si>
    <t>Налог, взимаемый в связи с применением патентной системы налогообложения</t>
  </si>
  <si>
    <t>План по решению о бюджете от 26.12.2019 г. №238
(с учетом изменений от 24.12.2020 №76)</t>
  </si>
  <si>
    <t>План по решению о бюджете от 24.12.2020г. №75</t>
  </si>
  <si>
    <t>План по решению о бюджете от 24.12.2020г. №75 
(с учетом изменений закона Белгородской области от 26.03.2021 №51 )</t>
  </si>
  <si>
    <t>План по решению о бюджете от 24.12.2020 №75 (с учетом изменений от 29.04.2021 №14)</t>
  </si>
  <si>
    <t>План по решению о бюджете от 24.12.2020 №75 
(с учетом изменений закона Белгородской области от 02.06.2021 №69, по постановлению Правительства от 19.06.2021 №1666)</t>
  </si>
  <si>
    <t>План по решению о бюджете от 24.12.2020 №75 
(с учетом изменений по постановлению Правительства от 19.07.2021 №274-пп)</t>
  </si>
  <si>
    <t>План по решению о бюджете от 24.12.2020 №75 (с учетом изменений от 26.08.2021 №58, закона Белгородской области от 26.08.2021 №89)</t>
  </si>
  <si>
    <t xml:space="preserve">ИТОГО ДОХОДОВ </t>
  </si>
  <si>
    <t>НАЛОГОВЫЕ ДОХОДЫ - всего</t>
  </si>
  <si>
    <t>НЕНАЛОГОВЫЕ ДОХОДЫ - всего</t>
  </si>
  <si>
    <t>Доходы бюджетов от возврата бюджетами и организациями остатков субсидий, субвенций и иных межбюджетных трансфертов, имеющих целевое назначение, прошлых лет</t>
  </si>
  <si>
    <t>План по решению о бюджете от 24.12.2020 №75 
(с учетом изменений от 28.10.2021 №71, по постановлениям Правительства от 25.10.2021 №487-пп, №492-пп, от 29.10.2021 №498-пп)</t>
  </si>
  <si>
    <t>План по решению о бюджете от 24.12.2020 №75 
(с учетом изменений по постановлению Правительства от 08.11.2021 №512-пп, закона Белгородской области от 19.11.2021 №120)</t>
  </si>
  <si>
    <t>План по решению о бюджете от 24.12.2020 №75 
(с учетом изменений по решению от 23.12.2021 №96, по закону Белгородской области от 16.12.2021 №129)</t>
  </si>
  <si>
    <t>Сведения об исполнении бюджета Шебекинского городского округа по доходам на 1 января 2023 года в сравнении с 
запланированными значениями на соответствующий период</t>
  </si>
  <si>
    <t>Факт 
на 
1 января
2023 года</t>
  </si>
  <si>
    <t>Налог, взимаемый в связи с применением упрощенной системы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</si>
</sst>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4" fillId="0" borderId="2" xfId="1" applyFont="1" applyBorder="1" applyAlignment="1" applyProtection="1">
      <alignment horizontal="center" vertical="center" wrapText="1"/>
      <protection locked="0"/>
    </xf>
    <xf numFmtId="1" fontId="4" fillId="0" borderId="2" xfId="1" applyNumberFormat="1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</xf>
    <xf numFmtId="3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Border="1" applyProtection="1">
      <protection locked="0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3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left" vertical="center" wrapText="1"/>
      <protection locked="0"/>
    </xf>
    <xf numFmtId="0" fontId="7" fillId="4" borderId="4" xfId="2" applyNumberFormat="1" applyFont="1" applyFill="1" applyBorder="1" applyAlignment="1">
      <alignment horizontal="left" vertical="center" wrapText="1" readingOrder="1"/>
    </xf>
    <xf numFmtId="0" fontId="3" fillId="5" borderId="4" xfId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horizontal="center" vertical="center"/>
    </xf>
    <xf numFmtId="3" fontId="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14" fontId="9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3" borderId="4" xfId="1" applyFont="1" applyFill="1" applyBorder="1" applyAlignment="1" applyProtection="1">
      <alignment horizontal="left" vertical="center" wrapText="1"/>
    </xf>
    <xf numFmtId="0" fontId="10" fillId="0" borderId="3" xfId="2" applyNumberFormat="1" applyFont="1" applyFill="1" applyBorder="1" applyAlignment="1">
      <alignment horizontal="left" vertical="center" wrapText="1" readingOrder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>
      <alignment horizontal="center" vertical="center"/>
    </xf>
    <xf numFmtId="14" fontId="9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44"/>
  <sheetViews>
    <sheetView tabSelected="1" view="pageBreakPreview" zoomScaleNormal="90" zoomScaleSheetLayoutView="100" workbookViewId="0">
      <pane xSplit="1" ySplit="3" topLeftCell="D4" activePane="bottomRight" state="frozen"/>
      <selection activeCell="J11" sqref="J11"/>
      <selection pane="topRight" activeCell="J11" sqref="J11"/>
      <selection pane="bottomLeft" activeCell="J11" sqref="J11"/>
      <selection pane="bottomRight" activeCell="L38" sqref="L38"/>
    </sheetView>
  </sheetViews>
  <sheetFormatPr defaultRowHeight="16.5" outlineLevelRow="1" outlineLevelCol="1" x14ac:dyDescent="0.2"/>
  <cols>
    <col min="1" max="1" width="73.5703125" style="29" customWidth="1"/>
    <col min="2" max="2" width="11.7109375" style="29" customWidth="1"/>
    <col min="3" max="4" width="14" style="29" customWidth="1"/>
    <col min="5" max="5" width="15.7109375" style="29" customWidth="1"/>
    <col min="6" max="6" width="14" style="29" customWidth="1"/>
    <col min="7" max="7" width="15.140625" style="29" customWidth="1"/>
    <col min="8" max="9" width="15.42578125" style="29" customWidth="1"/>
    <col min="10" max="10" width="12.5703125" style="29" customWidth="1"/>
    <col min="11" max="11" width="12.7109375" style="29" hidden="1" customWidth="1" outlineLevel="1"/>
    <col min="12" max="12" width="12.140625" style="29" customWidth="1" collapsed="1"/>
    <col min="13" max="13" width="8.7109375" style="29" customWidth="1"/>
    <col min="14" max="14" width="9.140625" style="29"/>
    <col min="15" max="15" width="11.7109375" style="29" bestFit="1" customWidth="1"/>
    <col min="16" max="16" width="21.140625" style="29" customWidth="1"/>
    <col min="17" max="17" width="16.7109375" style="29" customWidth="1"/>
    <col min="18" max="16384" width="9.140625" style="29"/>
  </cols>
  <sheetData>
    <row r="1" spans="1:16" ht="33" customHeight="1" x14ac:dyDescent="0.2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0.5" customHeight="1" x14ac:dyDescent="0.2">
      <c r="L2" s="45" t="s">
        <v>0</v>
      </c>
      <c r="M2" s="45"/>
    </row>
    <row r="3" spans="1:16" ht="134.25" customHeight="1" x14ac:dyDescent="0.2">
      <c r="A3" s="31" t="s">
        <v>1</v>
      </c>
      <c r="B3" s="31" t="s">
        <v>34</v>
      </c>
      <c r="C3" s="31" t="s">
        <v>35</v>
      </c>
      <c r="D3" s="32" t="s">
        <v>36</v>
      </c>
      <c r="E3" s="32" t="s">
        <v>37</v>
      </c>
      <c r="F3" s="32" t="s">
        <v>38</v>
      </c>
      <c r="G3" s="32" t="s">
        <v>39</v>
      </c>
      <c r="H3" s="32" t="s">
        <v>44</v>
      </c>
      <c r="I3" s="32" t="s">
        <v>45</v>
      </c>
      <c r="J3" s="32" t="s">
        <v>46</v>
      </c>
      <c r="K3" s="32" t="s">
        <v>33</v>
      </c>
      <c r="L3" s="42" t="s">
        <v>48</v>
      </c>
      <c r="M3" s="33" t="s">
        <v>30</v>
      </c>
    </row>
    <row r="4" spans="1:16" ht="14.25" customHeight="1" x14ac:dyDescent="0.2">
      <c r="A4" s="1">
        <v>1</v>
      </c>
      <c r="B4" s="1">
        <v>2</v>
      </c>
      <c r="C4" s="1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11</v>
      </c>
      <c r="M4" s="1">
        <v>12</v>
      </c>
    </row>
    <row r="5" spans="1:16" ht="16.5" customHeight="1" x14ac:dyDescent="0.2">
      <c r="A5" s="3" t="s">
        <v>41</v>
      </c>
      <c r="B5" s="4">
        <f>B7+B8+B10+B11+B12+B13+B14+B15</f>
        <v>914256</v>
      </c>
      <c r="C5" s="4">
        <f>C7+C8+C10+C11+C12+C13+C14+C15</f>
        <v>914256</v>
      </c>
      <c r="D5" s="4">
        <f>D7+D8+D10+D11+D12+D13+D14+D15</f>
        <v>1020756</v>
      </c>
      <c r="E5" s="4">
        <f>E7+E8+E10+E11+E12+E13+E14+E15</f>
        <v>1020756</v>
      </c>
      <c r="F5" s="4">
        <f>F7+F8+F10+F11+F12+F13+F14+F15</f>
        <v>1020756</v>
      </c>
      <c r="G5" s="4">
        <f>G7+G8+G10+G11+G12+G13+G14+G15</f>
        <v>1041096</v>
      </c>
      <c r="H5" s="4">
        <f>H7+H8+H10+H11+H12+H13+H14+H15</f>
        <v>1041096</v>
      </c>
      <c r="I5" s="4">
        <f>I7+I8+I10+I11+I12+I13+I14+I15</f>
        <v>1041096</v>
      </c>
      <c r="J5" s="4">
        <f>J7+J8+J10+J11+J12+J13+J14+J15</f>
        <v>1081596</v>
      </c>
      <c r="K5" s="4">
        <f>K7+K8+K10+K11+K12+K13+K14+K15</f>
        <v>0</v>
      </c>
      <c r="L5" s="4">
        <f>L7+L8+L9+L10+L11+L12+L13+L14+L15</f>
        <v>1347825.0000000002</v>
      </c>
      <c r="M5" s="5">
        <f>L5/J5*100</f>
        <v>124.61445863335297</v>
      </c>
      <c r="O5" s="11"/>
      <c r="P5" s="11"/>
    </row>
    <row r="6" spans="1:16" ht="11.25" customHeight="1" x14ac:dyDescent="0.2">
      <c r="A6" s="30" t="s">
        <v>2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6" ht="16.5" customHeight="1" x14ac:dyDescent="0.2">
      <c r="A7" s="34" t="s">
        <v>3</v>
      </c>
      <c r="B7" s="9">
        <v>633348</v>
      </c>
      <c r="C7" s="9">
        <v>633348</v>
      </c>
      <c r="D7" s="9">
        <f>633348+100500+6000</f>
        <v>739848</v>
      </c>
      <c r="E7" s="9">
        <f>633348+100500+6000</f>
        <v>739848</v>
      </c>
      <c r="F7" s="9">
        <f>633348+100500+6000</f>
        <v>739848</v>
      </c>
      <c r="G7" s="9">
        <f>633348+100500+6000+14140</f>
        <v>753988</v>
      </c>
      <c r="H7" s="9">
        <f>633348+100500+6000+14140</f>
        <v>753988</v>
      </c>
      <c r="I7" s="9">
        <f>633348+100500+6000+14140</f>
        <v>753988</v>
      </c>
      <c r="J7" s="9">
        <f>633348+100500+6000+14140+37500</f>
        <v>791488</v>
      </c>
      <c r="K7" s="9"/>
      <c r="L7" s="10">
        <v>1022197.7</v>
      </c>
      <c r="M7" s="43">
        <f t="shared" ref="M7:M15" si="0">IF(L7/J7*100&gt;200,"св.200",L7/J7*100)</f>
        <v>129.14885633136572</v>
      </c>
      <c r="O7" s="11"/>
    </row>
    <row r="8" spans="1:16" ht="16.5" customHeight="1" x14ac:dyDescent="0.2">
      <c r="A8" s="34" t="s">
        <v>15</v>
      </c>
      <c r="B8" s="9">
        <v>40623</v>
      </c>
      <c r="C8" s="9">
        <v>40623</v>
      </c>
      <c r="D8" s="9">
        <v>40623</v>
      </c>
      <c r="E8" s="9">
        <v>40623</v>
      </c>
      <c r="F8" s="9">
        <v>40623</v>
      </c>
      <c r="G8" s="9">
        <v>40623</v>
      </c>
      <c r="H8" s="9">
        <v>40623</v>
      </c>
      <c r="I8" s="9">
        <v>40623</v>
      </c>
      <c r="J8" s="9">
        <v>40623</v>
      </c>
      <c r="K8" s="9"/>
      <c r="L8" s="10">
        <v>48916.1</v>
      </c>
      <c r="M8" s="43">
        <f t="shared" si="0"/>
        <v>120.41478965118282</v>
      </c>
      <c r="N8" s="11"/>
    </row>
    <row r="9" spans="1:16" ht="34.5" customHeight="1" x14ac:dyDescent="0.2">
      <c r="A9" s="34" t="s">
        <v>49</v>
      </c>
      <c r="B9" s="9"/>
      <c r="C9" s="9"/>
      <c r="D9" s="9"/>
      <c r="E9" s="9"/>
      <c r="F9" s="9"/>
      <c r="G9" s="9"/>
      <c r="H9" s="9"/>
      <c r="I9" s="9"/>
      <c r="J9" s="9"/>
      <c r="K9" s="9"/>
      <c r="L9" s="10">
        <v>21859.3</v>
      </c>
      <c r="M9" s="43"/>
      <c r="N9" s="11"/>
    </row>
    <row r="10" spans="1:16" ht="16.5" customHeight="1" x14ac:dyDescent="0.2">
      <c r="A10" s="35" t="s">
        <v>16</v>
      </c>
      <c r="B10" s="9">
        <v>7237</v>
      </c>
      <c r="C10" s="9">
        <v>7237</v>
      </c>
      <c r="D10" s="9">
        <v>7237</v>
      </c>
      <c r="E10" s="9">
        <v>7237</v>
      </c>
      <c r="F10" s="9">
        <v>7237</v>
      </c>
      <c r="G10" s="9">
        <v>7237</v>
      </c>
      <c r="H10" s="9">
        <v>7237</v>
      </c>
      <c r="I10" s="9">
        <v>7237</v>
      </c>
      <c r="J10" s="9">
        <v>7237</v>
      </c>
      <c r="K10" s="9"/>
      <c r="L10" s="10">
        <v>155.5</v>
      </c>
      <c r="M10" s="43">
        <f t="shared" si="0"/>
        <v>2.148680392427802</v>
      </c>
    </row>
    <row r="11" spans="1:16" ht="16.5" customHeight="1" x14ac:dyDescent="0.2">
      <c r="A11" s="36" t="s">
        <v>17</v>
      </c>
      <c r="B11" s="9">
        <v>6643</v>
      </c>
      <c r="C11" s="9">
        <v>6643</v>
      </c>
      <c r="D11" s="9">
        <v>6643</v>
      </c>
      <c r="E11" s="9">
        <v>6643</v>
      </c>
      <c r="F11" s="9">
        <v>6643</v>
      </c>
      <c r="G11" s="9">
        <f>6643+6200</f>
        <v>12843</v>
      </c>
      <c r="H11" s="9">
        <f>6643+6200</f>
        <v>12843</v>
      </c>
      <c r="I11" s="9">
        <f>6643+6200</f>
        <v>12843</v>
      </c>
      <c r="J11" s="9">
        <f>6643+6200+1000</f>
        <v>13843</v>
      </c>
      <c r="K11" s="9"/>
      <c r="L11" s="10">
        <v>19109.8</v>
      </c>
      <c r="M11" s="43">
        <f t="shared" si="0"/>
        <v>138.04666618507548</v>
      </c>
    </row>
    <row r="12" spans="1:16" ht="16.5" customHeight="1" x14ac:dyDescent="0.2">
      <c r="A12" s="36" t="s">
        <v>32</v>
      </c>
      <c r="B12" s="9">
        <v>18458</v>
      </c>
      <c r="C12" s="9">
        <v>18458</v>
      </c>
      <c r="D12" s="9">
        <v>18458</v>
      </c>
      <c r="E12" s="9">
        <v>18458</v>
      </c>
      <c r="F12" s="9">
        <v>18458</v>
      </c>
      <c r="G12" s="9">
        <v>18458</v>
      </c>
      <c r="H12" s="9">
        <f>18458</f>
        <v>18458</v>
      </c>
      <c r="I12" s="9">
        <f>18458</f>
        <v>18458</v>
      </c>
      <c r="J12" s="9">
        <f>18458</f>
        <v>18458</v>
      </c>
      <c r="K12" s="9"/>
      <c r="L12" s="10">
        <v>14660.9</v>
      </c>
      <c r="M12" s="43">
        <f t="shared" si="0"/>
        <v>79.428432116155591</v>
      </c>
    </row>
    <row r="13" spans="1:16" ht="16.5" customHeight="1" x14ac:dyDescent="0.2">
      <c r="A13" s="37" t="s">
        <v>18</v>
      </c>
      <c r="B13" s="9">
        <v>50460</v>
      </c>
      <c r="C13" s="9">
        <v>50460</v>
      </c>
      <c r="D13" s="9">
        <v>50460</v>
      </c>
      <c r="E13" s="9">
        <v>50460</v>
      </c>
      <c r="F13" s="9">
        <v>50460</v>
      </c>
      <c r="G13" s="9">
        <v>50460</v>
      </c>
      <c r="H13" s="9">
        <v>50460</v>
      </c>
      <c r="I13" s="9">
        <v>50460</v>
      </c>
      <c r="J13" s="9">
        <v>50460</v>
      </c>
      <c r="K13" s="9"/>
      <c r="L13" s="10">
        <v>54841.8</v>
      </c>
      <c r="M13" s="43">
        <f t="shared" si="0"/>
        <v>108.68370986920333</v>
      </c>
      <c r="O13" s="11"/>
    </row>
    <row r="14" spans="1:16" ht="16.5" customHeight="1" x14ac:dyDescent="0.2">
      <c r="A14" s="37" t="s">
        <v>19</v>
      </c>
      <c r="B14" s="9">
        <v>147971</v>
      </c>
      <c r="C14" s="9">
        <v>147971</v>
      </c>
      <c r="D14" s="9">
        <v>147971</v>
      </c>
      <c r="E14" s="9">
        <v>147971</v>
      </c>
      <c r="F14" s="9">
        <v>147971</v>
      </c>
      <c r="G14" s="9">
        <v>147971</v>
      </c>
      <c r="H14" s="9">
        <v>147971</v>
      </c>
      <c r="I14" s="9">
        <v>147971</v>
      </c>
      <c r="J14" s="9">
        <f>147971+2000</f>
        <v>149971</v>
      </c>
      <c r="K14" s="9"/>
      <c r="L14" s="10">
        <v>155537.1</v>
      </c>
      <c r="M14" s="43">
        <f t="shared" si="0"/>
        <v>103.71145088050358</v>
      </c>
      <c r="N14" s="11"/>
    </row>
    <row r="15" spans="1:16" ht="16.5" customHeight="1" x14ac:dyDescent="0.2">
      <c r="A15" s="37" t="s">
        <v>20</v>
      </c>
      <c r="B15" s="9">
        <v>9516</v>
      </c>
      <c r="C15" s="9">
        <v>9516</v>
      </c>
      <c r="D15" s="9">
        <v>9516</v>
      </c>
      <c r="E15" s="9">
        <v>9516</v>
      </c>
      <c r="F15" s="9">
        <v>9516</v>
      </c>
      <c r="G15" s="9">
        <v>9516</v>
      </c>
      <c r="H15" s="9">
        <v>9516</v>
      </c>
      <c r="I15" s="9">
        <v>9516</v>
      </c>
      <c r="J15" s="9">
        <v>9516</v>
      </c>
      <c r="K15" s="9"/>
      <c r="L15" s="10">
        <v>10546.8</v>
      </c>
      <c r="M15" s="43">
        <f t="shared" si="0"/>
        <v>110.83228247162673</v>
      </c>
      <c r="O15" s="11"/>
    </row>
    <row r="16" spans="1:16" ht="14.25" customHeight="1" x14ac:dyDescent="0.2">
      <c r="A16" s="24" t="s">
        <v>42</v>
      </c>
      <c r="B16" s="4">
        <f>B17+B18+B19+B20+B21+B22+B23+B24+B25+B26+B27+B28</f>
        <v>71986</v>
      </c>
      <c r="C16" s="4">
        <f>C17+C18+C19+C20+C21+C22+C23+C24+C25+C26+C27+C28</f>
        <v>71986</v>
      </c>
      <c r="D16" s="4">
        <f>D17+D18+D19+D20+D21+D22+D23+D24+D25+D26+D27+D28</f>
        <v>96870.1</v>
      </c>
      <c r="E16" s="4">
        <f t="shared" ref="E16:K16" si="1">E17+E18+E19+E20+E21+E22+E23+E24+E25+E26+E27+E28</f>
        <v>96870.1</v>
      </c>
      <c r="F16" s="4">
        <f>F17+F18+F19+F20+F21+F22+F23+F24+F25+F26+F27+F28</f>
        <v>96870.1</v>
      </c>
      <c r="G16" s="4">
        <f t="shared" si="1"/>
        <v>97870.1</v>
      </c>
      <c r="H16" s="4">
        <f t="shared" si="1"/>
        <v>102411.1</v>
      </c>
      <c r="I16" s="4">
        <f t="shared" ref="I16:J16" si="2">I17+I18+I19+I20+I21+I22+I23+I24+I25+I26+I27+I28</f>
        <v>102411.1</v>
      </c>
      <c r="J16" s="4">
        <f t="shared" si="2"/>
        <v>116911.1</v>
      </c>
      <c r="K16" s="4">
        <f t="shared" si="1"/>
        <v>0</v>
      </c>
      <c r="L16" s="4">
        <f>L17+L18+L19+L20+L21+L22+L23+L24+L25+L26+L27+L28</f>
        <v>104102.50000000001</v>
      </c>
      <c r="M16" s="5">
        <f>L16/J16*100</f>
        <v>89.044154062360221</v>
      </c>
    </row>
    <row r="17" spans="1:17" ht="30" customHeight="1" x14ac:dyDescent="0.2">
      <c r="A17" s="37" t="s">
        <v>4</v>
      </c>
      <c r="B17" s="9">
        <v>57050</v>
      </c>
      <c r="C17" s="9">
        <v>57050</v>
      </c>
      <c r="D17" s="9">
        <v>57050</v>
      </c>
      <c r="E17" s="9">
        <v>57050</v>
      </c>
      <c r="F17" s="9">
        <v>57050</v>
      </c>
      <c r="G17" s="9">
        <v>57050</v>
      </c>
      <c r="H17" s="9">
        <v>57050</v>
      </c>
      <c r="I17" s="9">
        <v>57050</v>
      </c>
      <c r="J17" s="9">
        <f>57050+6500</f>
        <v>63550</v>
      </c>
      <c r="K17" s="9"/>
      <c r="L17" s="10">
        <v>64524.1</v>
      </c>
      <c r="M17" s="43">
        <f>IF(L17/J17*100&gt;200,"св.200",L17/J17*100)</f>
        <v>101.53280881195907</v>
      </c>
    </row>
    <row r="18" spans="1:17" ht="16.5" customHeight="1" collapsed="1" x14ac:dyDescent="0.2">
      <c r="A18" s="37" t="s">
        <v>21</v>
      </c>
      <c r="B18" s="9">
        <v>3700</v>
      </c>
      <c r="C18" s="9">
        <v>3700</v>
      </c>
      <c r="D18" s="9">
        <v>3700</v>
      </c>
      <c r="E18" s="9">
        <v>3700</v>
      </c>
      <c r="F18" s="9">
        <v>3700</v>
      </c>
      <c r="G18" s="9">
        <v>3700</v>
      </c>
      <c r="H18" s="9">
        <v>3700</v>
      </c>
      <c r="I18" s="9">
        <v>3700</v>
      </c>
      <c r="J18" s="9">
        <v>3700</v>
      </c>
      <c r="K18" s="9"/>
      <c r="L18" s="10">
        <v>4125</v>
      </c>
      <c r="M18" s="43">
        <f>IF(L18/J18*100&gt;200,"св.200",L18/J18*100)</f>
        <v>111.48648648648648</v>
      </c>
    </row>
    <row r="19" spans="1:17" ht="16.5" hidden="1" customHeight="1" outlineLevel="1" x14ac:dyDescent="0.2">
      <c r="A19" s="38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  <c r="L19" s="10">
        <v>0</v>
      </c>
      <c r="M19" s="8" t="e">
        <f t="shared" ref="M19" si="3">L19/B19*100</f>
        <v>#DIV/0!</v>
      </c>
    </row>
    <row r="20" spans="1:17" ht="16.5" customHeight="1" x14ac:dyDescent="0.2">
      <c r="A20" s="37" t="s">
        <v>23</v>
      </c>
      <c r="B20" s="9">
        <v>3000</v>
      </c>
      <c r="C20" s="9">
        <v>3000</v>
      </c>
      <c r="D20" s="9">
        <v>3000</v>
      </c>
      <c r="E20" s="9">
        <v>3000</v>
      </c>
      <c r="F20" s="9">
        <v>3000</v>
      </c>
      <c r="G20" s="9">
        <v>3000</v>
      </c>
      <c r="H20" s="9">
        <v>3000</v>
      </c>
      <c r="I20" s="9">
        <v>3000</v>
      </c>
      <c r="J20" s="9">
        <f>3000+500</f>
        <v>3500</v>
      </c>
      <c r="K20" s="9"/>
      <c r="L20" s="10">
        <v>3592.2</v>
      </c>
      <c r="M20" s="43">
        <f t="shared" ref="M20:M26" si="4">IF(L20/J20*100&gt;200,"св.200",L20/J20*100)</f>
        <v>102.6342857142857</v>
      </c>
    </row>
    <row r="21" spans="1:17" ht="16.5" customHeight="1" x14ac:dyDescent="0.2">
      <c r="A21" s="37" t="s">
        <v>5</v>
      </c>
      <c r="B21" s="9">
        <v>2789</v>
      </c>
      <c r="C21" s="9">
        <v>2789</v>
      </c>
      <c r="D21" s="9">
        <v>2789</v>
      </c>
      <c r="E21" s="9">
        <v>2789</v>
      </c>
      <c r="F21" s="9">
        <v>2789</v>
      </c>
      <c r="G21" s="9">
        <v>2789</v>
      </c>
      <c r="H21" s="9">
        <v>2789</v>
      </c>
      <c r="I21" s="9">
        <v>2789</v>
      </c>
      <c r="J21" s="9">
        <v>2789</v>
      </c>
      <c r="K21" s="9"/>
      <c r="L21" s="10">
        <v>3703.3</v>
      </c>
      <c r="M21" s="43">
        <f t="shared" si="4"/>
        <v>132.78235926855504</v>
      </c>
    </row>
    <row r="22" spans="1:17" ht="16.5" customHeight="1" x14ac:dyDescent="0.2">
      <c r="A22" s="38" t="s">
        <v>24</v>
      </c>
      <c r="B22" s="9">
        <v>232</v>
      </c>
      <c r="C22" s="9">
        <v>232</v>
      </c>
      <c r="D22" s="9">
        <v>232</v>
      </c>
      <c r="E22" s="9">
        <v>232</v>
      </c>
      <c r="F22" s="9">
        <v>232</v>
      </c>
      <c r="G22" s="9">
        <v>232</v>
      </c>
      <c r="H22" s="9">
        <v>232</v>
      </c>
      <c r="I22" s="9">
        <v>232</v>
      </c>
      <c r="J22" s="9">
        <v>232</v>
      </c>
      <c r="K22" s="9"/>
      <c r="L22" s="28">
        <v>321.10000000000002</v>
      </c>
      <c r="M22" s="43">
        <f t="shared" si="4"/>
        <v>138.40517241379311</v>
      </c>
    </row>
    <row r="23" spans="1:17" ht="16.5" customHeight="1" x14ac:dyDescent="0.2">
      <c r="A23" s="38" t="s">
        <v>25</v>
      </c>
      <c r="B23" s="9">
        <v>0</v>
      </c>
      <c r="C23" s="9">
        <v>0</v>
      </c>
      <c r="D23" s="40">
        <v>24884.1</v>
      </c>
      <c r="E23" s="40">
        <v>24884.1</v>
      </c>
      <c r="F23" s="40">
        <v>24884.1</v>
      </c>
      <c r="G23" s="40">
        <v>24884.1</v>
      </c>
      <c r="H23" s="40">
        <f>24884.1+4541</f>
        <v>29425.1</v>
      </c>
      <c r="I23" s="40">
        <f>24884.1+4541</f>
        <v>29425.1</v>
      </c>
      <c r="J23" s="40">
        <f>24884.1+4541</f>
        <v>29425.1</v>
      </c>
      <c r="K23" s="9"/>
      <c r="L23" s="10">
        <v>6483.1</v>
      </c>
      <c r="M23" s="43">
        <f t="shared" si="4"/>
        <v>22.032550441629766</v>
      </c>
    </row>
    <row r="24" spans="1:17" ht="16.5" customHeight="1" x14ac:dyDescent="0.2">
      <c r="A24" s="38" t="s">
        <v>26</v>
      </c>
      <c r="B24" s="9">
        <v>500</v>
      </c>
      <c r="C24" s="9">
        <v>500</v>
      </c>
      <c r="D24" s="9">
        <v>500</v>
      </c>
      <c r="E24" s="9">
        <v>500</v>
      </c>
      <c r="F24" s="9">
        <v>500</v>
      </c>
      <c r="G24" s="9">
        <v>500</v>
      </c>
      <c r="H24" s="9">
        <v>500</v>
      </c>
      <c r="I24" s="9">
        <v>500</v>
      </c>
      <c r="J24" s="9">
        <v>500</v>
      </c>
      <c r="K24" s="9"/>
      <c r="L24" s="10">
        <v>2188.9</v>
      </c>
      <c r="M24" s="43" t="str">
        <f t="shared" si="4"/>
        <v>св.200</v>
      </c>
    </row>
    <row r="25" spans="1:17" ht="16.5" customHeight="1" x14ac:dyDescent="0.2">
      <c r="A25" s="38" t="s">
        <v>27</v>
      </c>
      <c r="B25" s="9">
        <v>3053</v>
      </c>
      <c r="C25" s="9">
        <v>3053</v>
      </c>
      <c r="D25" s="9">
        <v>3053</v>
      </c>
      <c r="E25" s="9">
        <v>3053</v>
      </c>
      <c r="F25" s="9">
        <v>3053</v>
      </c>
      <c r="G25" s="9">
        <f>3053+1000</f>
        <v>4053</v>
      </c>
      <c r="H25" s="9">
        <f>3053+1000</f>
        <v>4053</v>
      </c>
      <c r="I25" s="9">
        <f>3053+1000</f>
        <v>4053</v>
      </c>
      <c r="J25" s="9">
        <f>3053+1000+3800</f>
        <v>7853</v>
      </c>
      <c r="K25" s="9"/>
      <c r="L25" s="10">
        <v>12567.3</v>
      </c>
      <c r="M25" s="43">
        <f t="shared" si="4"/>
        <v>160.03183496752834</v>
      </c>
    </row>
    <row r="26" spans="1:17" ht="16.5" customHeight="1" x14ac:dyDescent="0.2">
      <c r="A26" s="38" t="s">
        <v>28</v>
      </c>
      <c r="B26" s="9">
        <v>1239</v>
      </c>
      <c r="C26" s="9">
        <v>1239</v>
      </c>
      <c r="D26" s="9">
        <v>1239</v>
      </c>
      <c r="E26" s="9">
        <v>1239</v>
      </c>
      <c r="F26" s="9">
        <v>1239</v>
      </c>
      <c r="G26" s="9">
        <v>1239</v>
      </c>
      <c r="H26" s="9">
        <v>1239</v>
      </c>
      <c r="I26" s="9">
        <v>1239</v>
      </c>
      <c r="J26" s="9">
        <f>1239+1000</f>
        <v>2239</v>
      </c>
      <c r="K26" s="9"/>
      <c r="L26" s="10">
        <v>2644.7</v>
      </c>
      <c r="M26" s="43">
        <f t="shared" si="4"/>
        <v>118.11969629298792</v>
      </c>
    </row>
    <row r="27" spans="1:17" ht="16.5" customHeight="1" x14ac:dyDescent="0.2">
      <c r="A27" s="38" t="s">
        <v>29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10">
        <v>-2</v>
      </c>
      <c r="M27" s="43"/>
    </row>
    <row r="28" spans="1:17" ht="16.5" customHeight="1" x14ac:dyDescent="0.2">
      <c r="A28" s="38" t="s">
        <v>6</v>
      </c>
      <c r="B28" s="9">
        <v>423</v>
      </c>
      <c r="C28" s="9">
        <v>423</v>
      </c>
      <c r="D28" s="9">
        <v>423</v>
      </c>
      <c r="E28" s="9">
        <v>423</v>
      </c>
      <c r="F28" s="9">
        <v>423</v>
      </c>
      <c r="G28" s="9">
        <v>423</v>
      </c>
      <c r="H28" s="9">
        <v>423</v>
      </c>
      <c r="I28" s="9">
        <v>423</v>
      </c>
      <c r="J28" s="9">
        <f>423+2700</f>
        <v>3123</v>
      </c>
      <c r="K28" s="9"/>
      <c r="L28" s="10">
        <v>3954.8</v>
      </c>
      <c r="M28" s="43">
        <f>IF(L28/J28*100&gt;200,"св.200",L28/J28*100)</f>
        <v>126.63464617355106</v>
      </c>
    </row>
    <row r="29" spans="1:17" ht="16.5" customHeight="1" x14ac:dyDescent="0.2">
      <c r="A29" s="24" t="s">
        <v>40</v>
      </c>
      <c r="B29" s="4">
        <f>B16+B5</f>
        <v>986242</v>
      </c>
      <c r="C29" s="4">
        <f>C16+C5</f>
        <v>986242</v>
      </c>
      <c r="D29" s="5">
        <f>D16+D5</f>
        <v>1117626.1000000001</v>
      </c>
      <c r="E29" s="4">
        <f>E16+E5</f>
        <v>1117626.1000000001</v>
      </c>
      <c r="F29" s="4">
        <f>F16+F5</f>
        <v>1117626.1000000001</v>
      </c>
      <c r="G29" s="4">
        <f>G16+G5</f>
        <v>1138966.1000000001</v>
      </c>
      <c r="H29" s="4">
        <f>H16+H5</f>
        <v>1143507.1000000001</v>
      </c>
      <c r="I29" s="4">
        <f>I16+I5</f>
        <v>1143507.1000000001</v>
      </c>
      <c r="J29" s="4">
        <f>J16+J5</f>
        <v>1198507.1000000001</v>
      </c>
      <c r="K29" s="4">
        <f>K16+K5</f>
        <v>0</v>
      </c>
      <c r="L29" s="4">
        <f>L16+L5</f>
        <v>1451927.5000000002</v>
      </c>
      <c r="M29" s="5">
        <f>L29/J29*100</f>
        <v>121.14467240118981</v>
      </c>
      <c r="O29" s="11"/>
      <c r="P29" s="11"/>
      <c r="Q29" s="11"/>
    </row>
    <row r="30" spans="1:17" ht="27" customHeight="1" x14ac:dyDescent="0.2">
      <c r="A30" s="39" t="s">
        <v>7</v>
      </c>
      <c r="B30" s="9">
        <f>B31+B32+B33+B34</f>
        <v>2389876.7999999998</v>
      </c>
      <c r="C30" s="9">
        <f>C31+C32+C33+C34</f>
        <v>2392207.2000000002</v>
      </c>
      <c r="D30" s="40">
        <f>D31+D32+D33+D34</f>
        <v>2440194</v>
      </c>
      <c r="E30" s="9">
        <f t="shared" ref="E30:K30" si="5">E31+E32+E33+E34</f>
        <v>2488985</v>
      </c>
      <c r="F30" s="9">
        <f t="shared" si="5"/>
        <v>2541186.5</v>
      </c>
      <c r="G30" s="9">
        <f t="shared" si="5"/>
        <v>2807005.2</v>
      </c>
      <c r="H30" s="9">
        <f t="shared" si="5"/>
        <v>2823831.3</v>
      </c>
      <c r="I30" s="9">
        <f t="shared" ref="I30:J30" si="6">I31+I32+I33+I34</f>
        <v>2826584.4</v>
      </c>
      <c r="J30" s="9">
        <f t="shared" si="6"/>
        <v>2786025.4</v>
      </c>
      <c r="K30" s="9">
        <f t="shared" si="5"/>
        <v>0</v>
      </c>
      <c r="L30" s="9">
        <f>L31+L32+L33+L34</f>
        <v>3730932.8</v>
      </c>
      <c r="M30" s="43">
        <f>IF(L30/J30*100&gt;200,"св.200",L30/J30*100)</f>
        <v>133.91596501596862</v>
      </c>
    </row>
    <row r="31" spans="1:17" ht="27.75" customHeight="1" x14ac:dyDescent="0.25">
      <c r="A31" s="39" t="s">
        <v>8</v>
      </c>
      <c r="B31" s="27">
        <v>445386.2</v>
      </c>
      <c r="C31" s="27">
        <v>445386.2</v>
      </c>
      <c r="D31" s="41">
        <v>445386.2</v>
      </c>
      <c r="E31" s="41">
        <v>446278.2</v>
      </c>
      <c r="F31" s="41">
        <v>446278.2</v>
      </c>
      <c r="G31" s="27">
        <v>453250.2</v>
      </c>
      <c r="H31" s="27">
        <v>453250.2</v>
      </c>
      <c r="I31" s="27">
        <v>453250.2</v>
      </c>
      <c r="J31" s="27">
        <v>453250.2</v>
      </c>
      <c r="K31" s="27"/>
      <c r="L31" s="27">
        <v>538472.69999999995</v>
      </c>
      <c r="M31" s="43">
        <f>IF(L31/J31*100&gt;200,"св.200",L31/J31*100)</f>
        <v>118.80252893435015</v>
      </c>
      <c r="N31" s="17"/>
      <c r="O31" s="18"/>
    </row>
    <row r="32" spans="1:17" ht="16.5" customHeight="1" x14ac:dyDescent="0.2">
      <c r="A32" s="39" t="s">
        <v>31</v>
      </c>
      <c r="B32" s="27">
        <v>186269.5</v>
      </c>
      <c r="C32" s="27">
        <v>187362.8</v>
      </c>
      <c r="D32" s="41">
        <v>235349.6</v>
      </c>
      <c r="E32" s="41">
        <v>254912.6</v>
      </c>
      <c r="F32" s="41">
        <v>254912.6</v>
      </c>
      <c r="G32" s="27">
        <v>414848.6</v>
      </c>
      <c r="H32" s="27">
        <v>415382.2</v>
      </c>
      <c r="I32" s="27">
        <v>421359.7</v>
      </c>
      <c r="J32" s="27">
        <v>420251.5</v>
      </c>
      <c r="K32" s="27"/>
      <c r="L32" s="9">
        <v>1088024</v>
      </c>
      <c r="M32" s="43" t="str">
        <f>IF(L32/J32*100&gt;200,"св.200",L32/J32*100)</f>
        <v>св.200</v>
      </c>
    </row>
    <row r="33" spans="1:13" ht="30" customHeight="1" x14ac:dyDescent="0.2">
      <c r="A33" s="39" t="s">
        <v>9</v>
      </c>
      <c r="B33" s="27">
        <v>1656931.1</v>
      </c>
      <c r="C33" s="27">
        <v>1658168.2</v>
      </c>
      <c r="D33" s="41">
        <v>1658168.2</v>
      </c>
      <c r="E33" s="41">
        <v>1686504.2</v>
      </c>
      <c r="F33" s="41">
        <v>1686504.2</v>
      </c>
      <c r="G33" s="27">
        <v>1760118.9</v>
      </c>
      <c r="H33" s="27">
        <v>1776411.4</v>
      </c>
      <c r="I33" s="27">
        <v>1773007</v>
      </c>
      <c r="J33" s="27">
        <v>1733556.2</v>
      </c>
      <c r="K33" s="27"/>
      <c r="L33" s="9">
        <v>1818561.9</v>
      </c>
      <c r="M33" s="43">
        <f>IF(L33/J33*100&gt;200,"св.200",L33/J33*100)</f>
        <v>104.90354451733378</v>
      </c>
    </row>
    <row r="34" spans="1:13" ht="16.5" customHeight="1" collapsed="1" x14ac:dyDescent="0.2">
      <c r="A34" s="39" t="s">
        <v>10</v>
      </c>
      <c r="B34" s="27">
        <v>101290</v>
      </c>
      <c r="C34" s="27">
        <v>101290</v>
      </c>
      <c r="D34" s="41">
        <v>101290</v>
      </c>
      <c r="E34" s="41">
        <v>101290</v>
      </c>
      <c r="F34" s="41">
        <f>101290+52201.5</f>
        <v>153491.5</v>
      </c>
      <c r="G34" s="27">
        <v>178787.5</v>
      </c>
      <c r="H34" s="27">
        <v>178787.5</v>
      </c>
      <c r="I34" s="27">
        <v>178967.5</v>
      </c>
      <c r="J34" s="27">
        <v>178967.5</v>
      </c>
      <c r="K34" s="27"/>
      <c r="L34" s="9">
        <v>285874.2</v>
      </c>
      <c r="M34" s="43">
        <f>IF(L34/J34*100&gt;200,"св.200",L34/J34*100)</f>
        <v>159.73525919510527</v>
      </c>
    </row>
    <row r="35" spans="1:13" ht="16.5" hidden="1" customHeight="1" outlineLevel="1" x14ac:dyDescent="0.2">
      <c r="A35" s="39" t="s">
        <v>11</v>
      </c>
      <c r="B35" s="27">
        <v>0</v>
      </c>
      <c r="C35" s="27">
        <v>0</v>
      </c>
      <c r="D35" s="41">
        <v>0</v>
      </c>
      <c r="E35" s="41">
        <v>0</v>
      </c>
      <c r="F35" s="41">
        <v>0</v>
      </c>
      <c r="G35" s="27"/>
      <c r="H35" s="27"/>
      <c r="I35" s="27"/>
      <c r="J35" s="27"/>
      <c r="K35" s="27"/>
      <c r="L35" s="9"/>
      <c r="M35" s="8"/>
    </row>
    <row r="36" spans="1:13" ht="46.5" hidden="1" customHeight="1" outlineLevel="1" x14ac:dyDescent="0.2">
      <c r="A36" s="39" t="s">
        <v>43</v>
      </c>
      <c r="B36" s="27">
        <v>0</v>
      </c>
      <c r="C36" s="27">
        <v>0</v>
      </c>
      <c r="D36" s="41">
        <v>0</v>
      </c>
      <c r="E36" s="41">
        <v>0</v>
      </c>
      <c r="F36" s="41">
        <v>0</v>
      </c>
      <c r="G36" s="27">
        <v>0</v>
      </c>
      <c r="H36" s="27">
        <v>0</v>
      </c>
      <c r="I36" s="27">
        <v>0</v>
      </c>
      <c r="J36" s="27">
        <v>0</v>
      </c>
      <c r="K36" s="27"/>
      <c r="L36" s="9">
        <f>152.2-152.2</f>
        <v>0</v>
      </c>
      <c r="M36" s="8">
        <v>0</v>
      </c>
    </row>
    <row r="37" spans="1:13" ht="28.5" customHeight="1" x14ac:dyDescent="0.2">
      <c r="A37" s="39" t="s">
        <v>12</v>
      </c>
      <c r="B37" s="27">
        <v>0</v>
      </c>
      <c r="C37" s="27">
        <v>0</v>
      </c>
      <c r="D37" s="41">
        <v>0</v>
      </c>
      <c r="E37" s="41">
        <v>0</v>
      </c>
      <c r="F37" s="41">
        <v>0</v>
      </c>
      <c r="G37" s="27">
        <v>0</v>
      </c>
      <c r="H37" s="27">
        <v>0</v>
      </c>
      <c r="I37" s="27">
        <v>0</v>
      </c>
      <c r="J37" s="27">
        <v>0</v>
      </c>
      <c r="K37" s="27"/>
      <c r="L37" s="9">
        <v>-1918.6</v>
      </c>
      <c r="M37" s="43">
        <v>0</v>
      </c>
    </row>
    <row r="38" spans="1:13" ht="19.5" customHeight="1" x14ac:dyDescent="0.2">
      <c r="A38" s="25" t="s">
        <v>13</v>
      </c>
      <c r="B38" s="20">
        <f>B30+B35+B36+B37</f>
        <v>2389876.7999999998</v>
      </c>
      <c r="C38" s="20">
        <f t="shared" ref="C38:L38" si="7">C30+C35+C36+C37</f>
        <v>2392207.2000000002</v>
      </c>
      <c r="D38" s="21">
        <f t="shared" si="7"/>
        <v>2440194</v>
      </c>
      <c r="E38" s="20">
        <f t="shared" si="7"/>
        <v>2488985</v>
      </c>
      <c r="F38" s="20">
        <f t="shared" si="7"/>
        <v>2541186.5</v>
      </c>
      <c r="G38" s="20">
        <f t="shared" si="7"/>
        <v>2807005.2</v>
      </c>
      <c r="H38" s="20">
        <f t="shared" si="7"/>
        <v>2823831.3</v>
      </c>
      <c r="I38" s="20">
        <f t="shared" ref="I38:J38" si="8">I30+I35+I36+I37</f>
        <v>2826584.4</v>
      </c>
      <c r="J38" s="20">
        <f t="shared" si="8"/>
        <v>2786025.4</v>
      </c>
      <c r="K38" s="20">
        <f t="shared" si="7"/>
        <v>0</v>
      </c>
      <c r="L38" s="20">
        <f t="shared" si="7"/>
        <v>3729014.1999999997</v>
      </c>
      <c r="M38" s="21">
        <f>L38/J38*100</f>
        <v>133.84709988645474</v>
      </c>
    </row>
    <row r="39" spans="1:13" x14ac:dyDescent="0.2">
      <c r="A39" s="26" t="s">
        <v>14</v>
      </c>
      <c r="B39" s="22">
        <f>B38+B29</f>
        <v>3376118.8</v>
      </c>
      <c r="C39" s="22">
        <f>C38+C29</f>
        <v>3378449.2</v>
      </c>
      <c r="D39" s="23">
        <f>D38+D29</f>
        <v>3557820.1</v>
      </c>
      <c r="E39" s="22">
        <f t="shared" ref="E39:L39" si="9">E38+E29</f>
        <v>3606611.1</v>
      </c>
      <c r="F39" s="22">
        <f t="shared" si="9"/>
        <v>3658812.6</v>
      </c>
      <c r="G39" s="22">
        <f t="shared" si="9"/>
        <v>3945971.3000000003</v>
      </c>
      <c r="H39" s="22">
        <f t="shared" si="9"/>
        <v>3967338.4</v>
      </c>
      <c r="I39" s="22">
        <f t="shared" ref="I39:J39" si="10">I38+I29</f>
        <v>3970091.5</v>
      </c>
      <c r="J39" s="22">
        <f t="shared" si="10"/>
        <v>3984532.5</v>
      </c>
      <c r="K39" s="22">
        <f t="shared" si="9"/>
        <v>0</v>
      </c>
      <c r="L39" s="22">
        <f t="shared" si="9"/>
        <v>5180941.7</v>
      </c>
      <c r="M39" s="23">
        <f>L39/J39*100</f>
        <v>130.02633809612544</v>
      </c>
    </row>
    <row r="40" spans="1:13" x14ac:dyDescent="0.2">
      <c r="A40" s="12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x14ac:dyDescent="0.25">
      <c r="A41" s="15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46"/>
      <c r="M41" s="47"/>
    </row>
    <row r="42" spans="1:13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mergeCells count="3">
    <mergeCell ref="A1:M1"/>
    <mergeCell ref="L2:M2"/>
    <mergeCell ref="L41:M41"/>
  </mergeCells>
  <pageMargins left="0.19685039370078741" right="0" top="0.98425196850393704" bottom="0" header="0" footer="0"/>
  <pageSetup paperSize="9" scale="66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ШГО</vt:lpstr>
      <vt:lpstr>ШГО!Заголовки_для_печати</vt:lpstr>
      <vt:lpstr>ШГО!Область_печати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Шевченко_306</cp:lastModifiedBy>
  <cp:lastPrinted>2022-01-28T09:05:51Z</cp:lastPrinted>
  <dcterms:created xsi:type="dcterms:W3CDTF">2018-05-24T09:14:31Z</dcterms:created>
  <dcterms:modified xsi:type="dcterms:W3CDTF">2023-04-13T14:08:46Z</dcterms:modified>
</cp:coreProperties>
</file>